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codeName="ThisWorkbook"/>
  <mc:AlternateContent xmlns:mc="http://schemas.openxmlformats.org/markup-compatibility/2006">
    <mc:Choice Requires="x15">
      <x15ac:absPath xmlns:x15ac="http://schemas.microsoft.com/office/spreadsheetml/2010/11/ac" url="F:\Hydrogeology\DNR\"/>
    </mc:Choice>
  </mc:AlternateContent>
  <bookViews>
    <workbookView xWindow="720" yWindow="240" windowWidth="11100" windowHeight="8385"/>
  </bookViews>
  <sheets>
    <sheet name="INTRO" sheetId="10" r:id="rId1"/>
    <sheet name="1.enter_test_summary" sheetId="4" r:id="rId2"/>
    <sheet name="2.enter_water_level_data" sheetId="7" r:id="rId3"/>
    <sheet name="3.enter_water_chem_data" sheetId="8" r:id="rId4"/>
    <sheet name="summary_test_print" sheetId="6" r:id="rId5"/>
    <sheet name="safe_well_yield_calculator" sheetId="9" r:id="rId6"/>
    <sheet name="format" sheetId="3" state="hidden" r:id="rId7"/>
    <sheet name="dropdown" sheetId="5" state="hidden" r:id="rId8"/>
  </sheets>
  <externalReferences>
    <externalReference r:id="rId9"/>
    <externalReference r:id="rId10"/>
  </externalReferences>
  <definedNames>
    <definedName name="_Arg1">[1]Data!$O$4</definedName>
    <definedName name="_Arg2">[1]Data!$O$6</definedName>
    <definedName name="Arg1_2">[1]Data!$O$5</definedName>
    <definedName name="Arg2_2">[1]Data!$P$7</definedName>
    <definedName name="Boolean">dropdown!$A$35:$A$36</definedName>
    <definedName name="conductivity">dropdown!$A$47:$A$51</definedName>
    <definedName name="Drawdown_Method">dropdown!$A$56:$A$58</definedName>
    <definedName name="flow">dropdown!$A$20:$A$26</definedName>
    <definedName name="Georeference_Method">dropdown!$A$4:$A$5</definedName>
    <definedName name="L">'[2]3. Well Interfence Calculator'!$B$8</definedName>
    <definedName name="L_2">[1]Data!$H$10</definedName>
    <definedName name="Lambda_2">[1]Data!$H$11</definedName>
    <definedName name="length">dropdown!$A$16:$A$17</definedName>
    <definedName name="_xlnm.Print_Area" localSheetId="4">summary_test_print!$A$1:$B$52</definedName>
    <definedName name="Q">'[2]3. Well Interfence Calculator'!$B$11</definedName>
    <definedName name="Qmin">[1]Data!$K$19</definedName>
    <definedName name="radius1">'[2]3. Well Interfence Calculator'!$H$4</definedName>
    <definedName name="radius2">'[2]3. Well Interfence Calculator'!$K$4</definedName>
    <definedName name="radius3">'[2]3. Well Interfence Calculator'!$N$4</definedName>
    <definedName name="S">'[2]3. Well Interfence Calculator'!$B$7</definedName>
    <definedName name="SBF_2">[1]Data!$H$13</definedName>
    <definedName name="SDF_2">[1]Data!$H$12</definedName>
    <definedName name="T">'[2]3. Well Interfence Calculator'!$B$6</definedName>
    <definedName name="transmissivity">dropdown!$A$39:$A$44</definedName>
    <definedName name="volume">dropdown!$A$29:$A$32</definedName>
    <definedName name="Well_Type">dropdown!$A$8:$A$9</definedName>
    <definedName name="Width">dropdown!$A$12:$A$13</definedName>
  </definedNames>
  <calcPr calcId="171027"/>
</workbook>
</file>

<file path=xl/calcChain.xml><?xml version="1.0" encoding="utf-8"?>
<calcChain xmlns="http://schemas.openxmlformats.org/spreadsheetml/2006/main">
  <c r="L25" i="9" l="1"/>
  <c r="L26" i="9" s="1"/>
  <c r="C25" i="9"/>
  <c r="C26" i="9" s="1"/>
  <c r="A1" i="6" l="1"/>
  <c r="A2" i="6"/>
  <c r="B5" i="6"/>
  <c r="B6" i="6"/>
  <c r="B7" i="6"/>
  <c r="B11" i="6"/>
  <c r="B12" i="6"/>
  <c r="B52" i="6" l="1"/>
  <c r="B51" i="6"/>
  <c r="B50" i="6"/>
  <c r="B49" i="6"/>
  <c r="B48" i="6"/>
  <c r="B47" i="6"/>
  <c r="B46" i="6"/>
  <c r="B45" i="6"/>
  <c r="B44" i="6"/>
  <c r="B43" i="6"/>
  <c r="B42" i="6"/>
  <c r="B39" i="6"/>
  <c r="B38" i="6"/>
  <c r="B37" i="6"/>
  <c r="B36" i="6"/>
  <c r="B35" i="6"/>
  <c r="B34" i="6"/>
  <c r="B33" i="6"/>
  <c r="B32" i="6"/>
  <c r="B31" i="6"/>
  <c r="B30" i="6" l="1"/>
  <c r="B29" i="6"/>
  <c r="B28" i="6"/>
  <c r="B27" i="6"/>
  <c r="B26" i="6"/>
  <c r="B25" i="6"/>
  <c r="B24" i="6"/>
  <c r="B21" i="6"/>
  <c r="B20" i="6"/>
  <c r="B19" i="6"/>
  <c r="B18" i="6"/>
  <c r="B17" i="6"/>
  <c r="B16" i="6"/>
  <c r="B15" i="6"/>
  <c r="B14" i="6"/>
  <c r="B13" i="6"/>
  <c r="B8" i="6"/>
  <c r="BL3" i="3" l="1"/>
  <c r="BJ3" i="3"/>
  <c r="AK3" i="3" l="1"/>
  <c r="BE3" i="3" l="1"/>
  <c r="BF3" i="3"/>
  <c r="AX3" i="3"/>
  <c r="AV3" i="3"/>
  <c r="B3" i="3"/>
  <c r="BD3" i="3"/>
  <c r="BB3" i="3"/>
  <c r="AS3" i="3"/>
  <c r="AW3" i="3"/>
  <c r="AU3" i="3"/>
  <c r="AR3" i="3"/>
  <c r="AJ3" i="3"/>
  <c r="AQ3" i="3"/>
  <c r="B51" i="5"/>
  <c r="B50" i="5"/>
  <c r="B49" i="5"/>
  <c r="BG3" i="3" s="1"/>
  <c r="B48" i="5"/>
  <c r="B44" i="5"/>
  <c r="B43" i="5"/>
  <c r="B42" i="5"/>
  <c r="B41" i="5"/>
  <c r="B40" i="5"/>
  <c r="AO3" i="3"/>
  <c r="AN3" i="3"/>
  <c r="AM3" i="3"/>
  <c r="B32" i="5"/>
  <c r="B30" i="5"/>
  <c r="B31" i="5"/>
  <c r="AL3" i="3"/>
  <c r="B26" i="5"/>
  <c r="BC3" i="3" s="1"/>
  <c r="B24" i="5"/>
  <c r="B23" i="5"/>
  <c r="B25" i="5"/>
  <c r="B21" i="5"/>
  <c r="B22" i="5"/>
  <c r="AY3" i="3" s="1"/>
  <c r="AZ3" i="3" s="1"/>
  <c r="AL7" i="4"/>
  <c r="AI3" i="3"/>
  <c r="AG3" i="3"/>
  <c r="AF3" i="3"/>
  <c r="AE3" i="3"/>
  <c r="AD3" i="3"/>
  <c r="AH3" i="3"/>
  <c r="AC3" i="3"/>
  <c r="AA3" i="3"/>
  <c r="AB3" i="3"/>
  <c r="Z3" i="3"/>
  <c r="T3" i="3"/>
  <c r="S3" i="3"/>
  <c r="Y3" i="3"/>
  <c r="X3" i="3"/>
  <c r="U3" i="3"/>
  <c r="I3" i="3"/>
  <c r="H3" i="3"/>
  <c r="O3" i="3"/>
  <c r="N3" i="3"/>
  <c r="K3" i="3"/>
  <c r="J3" i="3"/>
  <c r="D3" i="3"/>
  <c r="BA3" i="3" l="1"/>
  <c r="AP3" i="3"/>
  <c r="AT3" i="3"/>
</calcChain>
</file>

<file path=xl/sharedStrings.xml><?xml version="1.0" encoding="utf-8"?>
<sst xmlns="http://schemas.openxmlformats.org/spreadsheetml/2006/main" count="459" uniqueCount="270">
  <si>
    <t>m3/day</t>
  </si>
  <si>
    <t>US gallons/day</t>
  </si>
  <si>
    <t>Well_ID</t>
  </si>
  <si>
    <t>PTest_ID</t>
  </si>
  <si>
    <t>F_Code</t>
  </si>
  <si>
    <t>Community</t>
  </si>
  <si>
    <t>Eastings</t>
  </si>
  <si>
    <t>Northings</t>
  </si>
  <si>
    <t>Georef_M</t>
  </si>
  <si>
    <t>Georef_S</t>
  </si>
  <si>
    <t>Georef_A</t>
  </si>
  <si>
    <t>WellNumber</t>
  </si>
  <si>
    <t>WellNum_Comment</t>
  </si>
  <si>
    <t>Complete detail file?</t>
  </si>
  <si>
    <t>Confidential?</t>
  </si>
  <si>
    <t>County</t>
  </si>
  <si>
    <t>Address</t>
  </si>
  <si>
    <t>PID</t>
  </si>
  <si>
    <t>NTS_Grid</t>
  </si>
  <si>
    <t>Mapbook</t>
  </si>
  <si>
    <t>Test_for</t>
  </si>
  <si>
    <t>Test_by</t>
  </si>
  <si>
    <t>Geology_HU</t>
  </si>
  <si>
    <t>GW_Region</t>
  </si>
  <si>
    <t>Surficial Aquifer ID</t>
  </si>
  <si>
    <t>Well_Type</t>
  </si>
  <si>
    <t>Well_Depth</t>
  </si>
  <si>
    <t>CasingD_mm</t>
  </si>
  <si>
    <t>CasingL</t>
  </si>
  <si>
    <t>ScreenL</t>
  </si>
  <si>
    <t>Screen_Desc</t>
  </si>
  <si>
    <t>Test_start</t>
  </si>
  <si>
    <t>Test_end</t>
  </si>
  <si>
    <t>Rec_ start</t>
  </si>
  <si>
    <t>Rec_end</t>
  </si>
  <si>
    <t>Test_dur</t>
  </si>
  <si>
    <t>Static_WL</t>
  </si>
  <si>
    <t>Pump_set</t>
  </si>
  <si>
    <t>Pump_type</t>
  </si>
  <si>
    <t>Avg_rate</t>
  </si>
  <si>
    <t>Total_pump</t>
  </si>
  <si>
    <t>Avail_DD</t>
  </si>
  <si>
    <t>Max_DD</t>
  </si>
  <si>
    <t>Peravail_DD</t>
  </si>
  <si>
    <t>DD_stable</t>
  </si>
  <si>
    <t>Total_rec</t>
  </si>
  <si>
    <t>Rec_min</t>
  </si>
  <si>
    <t>PerRec_maxDD</t>
  </si>
  <si>
    <t>T</t>
  </si>
  <si>
    <t>SC</t>
  </si>
  <si>
    <t>K</t>
  </si>
  <si>
    <t>Avail_DD_LT</t>
  </si>
  <si>
    <t>Q20_m3pd</t>
  </si>
  <si>
    <t>Q20_Lpm</t>
  </si>
  <si>
    <t>Rec_yield_m3pd</t>
  </si>
  <si>
    <t>Avail_DD_M</t>
  </si>
  <si>
    <t>Qshort</t>
  </si>
  <si>
    <t>No_OW</t>
  </si>
  <si>
    <t>T_aq</t>
  </si>
  <si>
    <t>S_aq</t>
  </si>
  <si>
    <t>K_aq</t>
  </si>
  <si>
    <t>Q20_aq</t>
  </si>
  <si>
    <t>Qshort_aq</t>
  </si>
  <si>
    <t>Info_source</t>
  </si>
  <si>
    <t>Test_Desc</t>
  </si>
  <si>
    <t>Notes</t>
  </si>
  <si>
    <t>Stats</t>
  </si>
  <si>
    <t>Elevation_masl</t>
  </si>
  <si>
    <t/>
  </si>
  <si>
    <t>Drilled</t>
  </si>
  <si>
    <t>General Location and Owner Information</t>
  </si>
  <si>
    <t>Civic Address</t>
  </si>
  <si>
    <t>Test For</t>
  </si>
  <si>
    <t>Test By</t>
  </si>
  <si>
    <t>Well Number</t>
  </si>
  <si>
    <t>Well ID</t>
  </si>
  <si>
    <t>Easting</t>
  </si>
  <si>
    <t>Northing</t>
  </si>
  <si>
    <t>Georeference Method</t>
  </si>
  <si>
    <t>Well Type</t>
  </si>
  <si>
    <t>Well Depth</t>
  </si>
  <si>
    <t>Casing Diameter</t>
  </si>
  <si>
    <t>Screen Description</t>
  </si>
  <si>
    <t>Screen Length</t>
  </si>
  <si>
    <t>Interpreted By</t>
  </si>
  <si>
    <t>Pumping Test Information</t>
  </si>
  <si>
    <t>Pumping Start</t>
  </si>
  <si>
    <t>Pumping End</t>
  </si>
  <si>
    <t>Recovery Start</t>
  </si>
  <si>
    <t>Recovery End</t>
  </si>
  <si>
    <t>Average Pumping Rate</t>
  </si>
  <si>
    <t>Units</t>
  </si>
  <si>
    <t>Static Water Level</t>
  </si>
  <si>
    <t>Total Pumped</t>
  </si>
  <si>
    <t>Available Drawdown</t>
  </si>
  <si>
    <t>Maximum Drawdown</t>
  </si>
  <si>
    <t>Drawdown Stable</t>
  </si>
  <si>
    <t>Total Recovery</t>
  </si>
  <si>
    <t>Pumping Duration (hours)</t>
  </si>
  <si>
    <t>Recovery Duration (minutes)</t>
  </si>
  <si>
    <t>inches</t>
  </si>
  <si>
    <t>feet</t>
  </si>
  <si>
    <t>Width</t>
  </si>
  <si>
    <t>Length</t>
  </si>
  <si>
    <t>Flow</t>
  </si>
  <si>
    <t>milimetres</t>
  </si>
  <si>
    <t>metres</t>
  </si>
  <si>
    <t>Litres/day</t>
  </si>
  <si>
    <t>Hydraulic Information</t>
  </si>
  <si>
    <t>Specific Capacity</t>
  </si>
  <si>
    <t>Hydraulic Conductivity</t>
  </si>
  <si>
    <t>Available drawdown long-term</t>
  </si>
  <si>
    <t>Q20</t>
  </si>
  <si>
    <t>Recommended Pumping Rate</t>
  </si>
  <si>
    <t>Available drawdown method</t>
  </si>
  <si>
    <t>Apparent Transmissivity</t>
  </si>
  <si>
    <t>Aquifer Transmissivity</t>
  </si>
  <si>
    <t>Storativity</t>
  </si>
  <si>
    <t>Aquifer Hydraulic Conductivity</t>
  </si>
  <si>
    <t>Number of Observation wells</t>
  </si>
  <si>
    <t>Geology (HU)</t>
  </si>
  <si>
    <t>Volume</t>
  </si>
  <si>
    <t>m3</t>
  </si>
  <si>
    <t>US gallons</t>
  </si>
  <si>
    <t>Imperial gallons</t>
  </si>
  <si>
    <t>Imperial gallons/day</t>
  </si>
  <si>
    <t>Litres</t>
  </si>
  <si>
    <t>Boolean</t>
  </si>
  <si>
    <t>Transmissivity</t>
  </si>
  <si>
    <t>m2/day</t>
  </si>
  <si>
    <t>Conductivity</t>
  </si>
  <si>
    <t>m/day</t>
  </si>
  <si>
    <t>cm/sec</t>
  </si>
  <si>
    <t>feet/day</t>
  </si>
  <si>
    <t>cm/min</t>
  </si>
  <si>
    <t>Imperial gallons/min</t>
  </si>
  <si>
    <t>US gallons/min</t>
  </si>
  <si>
    <t>Litres/min</t>
  </si>
  <si>
    <t>m2/sec</t>
  </si>
  <si>
    <t>Imperial gallons/min/foot</t>
  </si>
  <si>
    <t>Imperial gallons/day/foot</t>
  </si>
  <si>
    <t>m/sec</t>
  </si>
  <si>
    <t>US gallons/day/foot</t>
  </si>
  <si>
    <t>US gallons/min/foot</t>
  </si>
  <si>
    <t>Estimated from map</t>
  </si>
  <si>
    <t>GPS/Survey</t>
  </si>
  <si>
    <t>Dug</t>
  </si>
  <si>
    <t>Include date and time of day</t>
  </si>
  <si>
    <t>Casing Length</t>
  </si>
  <si>
    <t>Well Information</t>
  </si>
  <si>
    <t>Pump Setting</t>
  </si>
  <si>
    <t>Pump Type</t>
  </si>
  <si>
    <t>Report Title:</t>
  </si>
  <si>
    <t>Author:</t>
  </si>
  <si>
    <t>Drawdown Method</t>
  </si>
  <si>
    <t>Top of confining unit</t>
  </si>
  <si>
    <t>Pump intake</t>
  </si>
  <si>
    <t>Critical fracture depth</t>
  </si>
  <si>
    <t>No</t>
  </si>
  <si>
    <t>Export</t>
  </si>
  <si>
    <t>Continuous, constant rate pumping test</t>
  </si>
  <si>
    <t>Y</t>
  </si>
  <si>
    <t>N</t>
  </si>
  <si>
    <t>Location</t>
  </si>
  <si>
    <t>Pumping Test For</t>
  </si>
  <si>
    <t>Pumping Test By</t>
  </si>
  <si>
    <t>Recommended Short Term Pumping Rate</t>
  </si>
  <si>
    <t>DROPDOWN TABLES</t>
  </si>
  <si>
    <t>CONVERSION FACTORS</t>
  </si>
  <si>
    <t>Enter Data</t>
  </si>
  <si>
    <t>PASSWORD:</t>
  </si>
  <si>
    <t>groundwater</t>
  </si>
  <si>
    <t>Bottom of casing</t>
  </si>
  <si>
    <t>Well UTM - Consultant Report</t>
  </si>
  <si>
    <t>M</t>
  </si>
  <si>
    <t>Year:</t>
  </si>
  <si>
    <t>Day</t>
  </si>
  <si>
    <t>Time</t>
  </si>
  <si>
    <t>pH</t>
  </si>
  <si>
    <t xml:space="preserve">Temp (C) </t>
  </si>
  <si>
    <t>m</t>
  </si>
  <si>
    <t>Sedimentary</t>
  </si>
  <si>
    <t>Auto-Format</t>
  </si>
  <si>
    <t>Year</t>
  </si>
  <si>
    <t>Month</t>
  </si>
  <si>
    <t>Water Sample</t>
  </si>
  <si>
    <t>Drawdown (UNITS)</t>
  </si>
  <si>
    <t>Level (UNITS)</t>
  </si>
  <si>
    <t>Level (UNITS BTOC)</t>
  </si>
  <si>
    <t>Pumping Rate (UNITS)</t>
  </si>
  <si>
    <t>Cond (UNITS)</t>
  </si>
  <si>
    <t>DO (UNITS)</t>
  </si>
  <si>
    <t>Test Notes:</t>
  </si>
  <si>
    <t>Select Units</t>
  </si>
  <si>
    <t>Cloverville</t>
  </si>
  <si>
    <t>Antigonish</t>
  </si>
  <si>
    <t>746 Cloverville Rd</t>
  </si>
  <si>
    <t>Big 8 Beverages Ltd</t>
  </si>
  <si>
    <t>10016129</t>
  </si>
  <si>
    <t>Aquaterra Resources Ltd.</t>
  </si>
  <si>
    <t>Long-term test continued from end of step test</t>
  </si>
  <si>
    <t>GE-JR</t>
  </si>
  <si>
    <t>Hydraulic Testing Report - Coast Beverages Bottled Water Site (Stantec Consulting Ltd., 2015)</t>
  </si>
  <si>
    <t>FC2277</t>
  </si>
  <si>
    <t>Well UTM - Estimated from site map</t>
  </si>
  <si>
    <t>Well No. 3</t>
  </si>
  <si>
    <t>960983</t>
  </si>
  <si>
    <t>ANT-29.2</t>
  </si>
  <si>
    <t>Safe Yield Calculator</t>
  </si>
  <si>
    <t>Farvolden Method</t>
  </si>
  <si>
    <t>van der Kamp and Maathuis Method</t>
  </si>
  <si>
    <t>Equation B.1:</t>
  </si>
  <si>
    <t>Equation B.2:</t>
  </si>
  <si>
    <t>Definitions:</t>
  </si>
  <si>
    <r>
      <t>Q</t>
    </r>
    <r>
      <rPr>
        <vertAlign val="subscript"/>
        <sz val="10"/>
        <rFont val="Arial"/>
        <family val="2"/>
      </rPr>
      <t>20</t>
    </r>
    <r>
      <rPr>
        <sz val="10"/>
        <rFont val="Arial"/>
      </rPr>
      <t xml:space="preserve"> = 20 year safe pumping rate for the well (m</t>
    </r>
    <r>
      <rPr>
        <vertAlign val="superscript"/>
        <sz val="10"/>
        <rFont val="Arial"/>
        <family val="2"/>
      </rPr>
      <t>3</t>
    </r>
    <r>
      <rPr>
        <sz val="10"/>
        <rFont val="Arial"/>
      </rPr>
      <t>/day)</t>
    </r>
  </si>
  <si>
    <r>
      <t>T = Transmissivity (m</t>
    </r>
    <r>
      <rPr>
        <vertAlign val="superscript"/>
        <sz val="10"/>
        <rFont val="Arial"/>
        <family val="2"/>
      </rPr>
      <t>2</t>
    </r>
    <r>
      <rPr>
        <sz val="10"/>
        <rFont val="Arial"/>
      </rPr>
      <t>/day)</t>
    </r>
  </si>
  <si>
    <r>
      <t>S</t>
    </r>
    <r>
      <rPr>
        <vertAlign val="subscript"/>
        <sz val="10"/>
        <rFont val="Arial"/>
        <family val="2"/>
      </rPr>
      <t xml:space="preserve">f </t>
    </r>
    <r>
      <rPr>
        <sz val="10"/>
        <rFont val="Arial"/>
      </rPr>
      <t>= Safety factor = 0.7 (no units)</t>
    </r>
  </si>
  <si>
    <r>
      <t>H</t>
    </r>
    <r>
      <rPr>
        <vertAlign val="subscript"/>
        <sz val="10"/>
        <rFont val="Arial"/>
        <family val="2"/>
      </rPr>
      <t>A</t>
    </r>
    <r>
      <rPr>
        <sz val="10"/>
        <rFont val="Arial"/>
      </rPr>
      <t xml:space="preserve"> = Available head (m)</t>
    </r>
  </si>
  <si>
    <r>
      <t>Q = Pumping rate used during the pumping test (m</t>
    </r>
    <r>
      <rPr>
        <vertAlign val="superscript"/>
        <sz val="10"/>
        <rFont val="Arial"/>
        <family val="2"/>
      </rPr>
      <t>3</t>
    </r>
    <r>
      <rPr>
        <sz val="10"/>
        <rFont val="Arial"/>
      </rPr>
      <t>/day)</t>
    </r>
  </si>
  <si>
    <r>
      <t>S</t>
    </r>
    <r>
      <rPr>
        <vertAlign val="subscript"/>
        <sz val="10"/>
        <rFont val="Arial"/>
        <family val="2"/>
      </rPr>
      <t xml:space="preserve">100min </t>
    </r>
    <r>
      <rPr>
        <sz val="10"/>
        <rFont val="Arial"/>
      </rPr>
      <t>= Drawdown observed in well during the pumping test at 100 minutes (m)</t>
    </r>
  </si>
  <si>
    <r>
      <t>(S</t>
    </r>
    <r>
      <rPr>
        <vertAlign val="subscript"/>
        <sz val="10"/>
        <rFont val="Arial"/>
        <family val="2"/>
      </rPr>
      <t>20yrs</t>
    </r>
    <r>
      <rPr>
        <sz val="10"/>
        <rFont val="Arial"/>
      </rPr>
      <t xml:space="preserve"> - S</t>
    </r>
    <r>
      <rPr>
        <vertAlign val="subscript"/>
        <sz val="10"/>
        <rFont val="Arial"/>
        <family val="2"/>
      </rPr>
      <t>100min</t>
    </r>
    <r>
      <rPr>
        <sz val="10"/>
        <rFont val="Arial"/>
      </rPr>
      <t>)</t>
    </r>
    <r>
      <rPr>
        <vertAlign val="subscript"/>
        <sz val="10"/>
        <rFont val="Arial"/>
        <family val="2"/>
      </rPr>
      <t>theor</t>
    </r>
    <r>
      <rPr>
        <sz val="10"/>
        <rFont val="Arial"/>
      </rPr>
      <t xml:space="preserve"> = The theoretical drawdown in the well after 20 years of pumping minus the theoretical drawdown in the well at 100 minutes, based on the most appropriate theoretical equation for the aquifer, e.g., Theis, Hantush, etc. (m)</t>
    </r>
  </si>
  <si>
    <t>Input data:</t>
  </si>
  <si>
    <r>
      <t>T (m</t>
    </r>
    <r>
      <rPr>
        <vertAlign val="superscript"/>
        <sz val="10"/>
        <rFont val="Arial"/>
        <family val="2"/>
      </rPr>
      <t>2</t>
    </r>
    <r>
      <rPr>
        <sz val="10"/>
        <rFont val="Arial"/>
      </rPr>
      <t>/day) =</t>
    </r>
  </si>
  <si>
    <r>
      <t>Q (m</t>
    </r>
    <r>
      <rPr>
        <vertAlign val="superscript"/>
        <sz val="10"/>
        <rFont val="Arial"/>
        <family val="2"/>
      </rPr>
      <t>3</t>
    </r>
    <r>
      <rPr>
        <sz val="10"/>
        <rFont val="Arial"/>
      </rPr>
      <t>/day) =</t>
    </r>
  </si>
  <si>
    <r>
      <t>S</t>
    </r>
    <r>
      <rPr>
        <vertAlign val="subscript"/>
        <sz val="10"/>
        <rFont val="Arial"/>
        <family val="2"/>
      </rPr>
      <t>100</t>
    </r>
    <r>
      <rPr>
        <sz val="10"/>
        <rFont val="Arial"/>
      </rPr>
      <t>min (m) =</t>
    </r>
  </si>
  <si>
    <r>
      <t>H</t>
    </r>
    <r>
      <rPr>
        <vertAlign val="subscript"/>
        <sz val="10"/>
        <rFont val="Arial"/>
        <family val="2"/>
      </rPr>
      <t>A</t>
    </r>
    <r>
      <rPr>
        <sz val="10"/>
        <rFont val="Arial"/>
      </rPr>
      <t xml:space="preserve"> (m) =</t>
    </r>
  </si>
  <si>
    <r>
      <t>(S</t>
    </r>
    <r>
      <rPr>
        <vertAlign val="subscript"/>
        <sz val="10"/>
        <rFont val="Arial"/>
        <family val="2"/>
      </rPr>
      <t>20yrs</t>
    </r>
    <r>
      <rPr>
        <sz val="10"/>
        <rFont val="Arial"/>
      </rPr>
      <t xml:space="preserve"> - S</t>
    </r>
    <r>
      <rPr>
        <vertAlign val="subscript"/>
        <sz val="10"/>
        <rFont val="Arial"/>
        <family val="2"/>
      </rPr>
      <t>100min</t>
    </r>
    <r>
      <rPr>
        <sz val="10"/>
        <rFont val="Arial"/>
      </rPr>
      <t>)</t>
    </r>
    <r>
      <rPr>
        <vertAlign val="subscript"/>
        <sz val="10"/>
        <rFont val="Arial"/>
        <family val="2"/>
      </rPr>
      <t>theor</t>
    </r>
    <r>
      <rPr>
        <sz val="10"/>
        <rFont val="Arial"/>
      </rPr>
      <t xml:space="preserve"> (m) =</t>
    </r>
  </si>
  <si>
    <t>Results:</t>
  </si>
  <si>
    <r>
      <t>Q</t>
    </r>
    <r>
      <rPr>
        <vertAlign val="subscript"/>
        <sz val="10"/>
        <rFont val="Arial"/>
        <family val="2"/>
      </rPr>
      <t>20</t>
    </r>
    <r>
      <rPr>
        <sz val="10"/>
        <rFont val="Arial"/>
      </rPr>
      <t xml:space="preserve"> (m</t>
    </r>
    <r>
      <rPr>
        <vertAlign val="superscript"/>
        <sz val="10"/>
        <rFont val="Arial"/>
        <family val="2"/>
      </rPr>
      <t>3</t>
    </r>
    <r>
      <rPr>
        <sz val="10"/>
        <rFont val="Arial"/>
      </rPr>
      <t>/day) =</t>
    </r>
  </si>
  <si>
    <r>
      <t>Q</t>
    </r>
    <r>
      <rPr>
        <vertAlign val="subscript"/>
        <sz val="10"/>
        <rFont val="Arial"/>
        <family val="2"/>
      </rPr>
      <t>20</t>
    </r>
    <r>
      <rPr>
        <sz val="10"/>
        <rFont val="Arial"/>
      </rPr>
      <t xml:space="preserve"> (L/min) =</t>
    </r>
  </si>
  <si>
    <t>Notes:</t>
  </si>
  <si>
    <t>a.</t>
  </si>
  <si>
    <t xml:space="preserve">This workbook calculates a 20-year safe pumping rate for a well using the method described in: Farvolden, R.N. 1959. Groundwater supply in Alberta. Alberta Research Council. Unpublished report. </t>
  </si>
  <si>
    <t>This workbook calculates a 20-year safe pumping rate for a well using the method described in: van der Kamp, G. and H. Maathuis. 2005. The applicability of Q20 methods for determining sustainable groundwater yields. In Proceedings of the 58th Canadian Geotechnical and 7th Joint IAH-CNC and CGS Groundwater Specialty Conference. Saskatoon, SK, Canada.</t>
  </si>
  <si>
    <t>b.</t>
  </si>
  <si>
    <t>Values in the colour shaded cells can be updated by the user; all other cells are protected.</t>
  </si>
  <si>
    <t>Enter Water Chemistry Data (format not important)</t>
  </si>
  <si>
    <t>Enter Raw Pump Test Data (format not important)</t>
  </si>
  <si>
    <t>Sustainable Yield Estimate (e.g. Q20)</t>
  </si>
  <si>
    <t>Short-Term Sustainable Pumping Rate</t>
  </si>
  <si>
    <t>Enter 6 digit NSE well log number if available</t>
  </si>
  <si>
    <t>Criteria used to determine the long-term available drawdown, e.g. pump setting, critical fracture depth</t>
  </si>
  <si>
    <t>Nova Scotia Environment and Nova Scotia Department of Natural Resources</t>
  </si>
  <si>
    <t>Disclaimer:</t>
  </si>
  <si>
    <t>These worksheets are supplied on an as-is basis. Nova Scotia Environment and Nova Scotia Department of Natural Resources offers no warranty, expressed or implied, as to its accuracy or completeness and are not obligated to provide the user with any support, consulting, training or assistance of any kind with regard to its use, operation, and performance nor to provide the user with any updates, revisions, new versions or "bug fixes".</t>
  </si>
  <si>
    <t>The user assumes all risk for any damages whatsoever resulting from loss of use, data, or profits arising in connection with the access, use, quality, or performance of this software.</t>
  </si>
  <si>
    <t>Data Entry Template for Pumping Tests</t>
  </si>
  <si>
    <t>Version 1, March 2017</t>
  </si>
  <si>
    <t>yes/no</t>
  </si>
  <si>
    <t>Annapolis</t>
  </si>
  <si>
    <t>Cape Breton</t>
  </si>
  <si>
    <t>Colchester</t>
  </si>
  <si>
    <t>Cumberland</t>
  </si>
  <si>
    <t>Digby</t>
  </si>
  <si>
    <t>Guysborough</t>
  </si>
  <si>
    <t>Halifax</t>
  </si>
  <si>
    <t>Hants</t>
  </si>
  <si>
    <t>Inverness</t>
  </si>
  <si>
    <t>Kings</t>
  </si>
  <si>
    <t>Lunenburg</t>
  </si>
  <si>
    <t>Pictou</t>
  </si>
  <si>
    <t>Queens</t>
  </si>
  <si>
    <t>Shelburne</t>
  </si>
  <si>
    <t>Victoria</t>
  </si>
  <si>
    <t>Yarmouth</t>
  </si>
  <si>
    <t>Richmond</t>
  </si>
  <si>
    <t>This data entry template was designed to ensure digital, consistent information is being collected on pumping tests conducted in the province.  The use of a digital template will enable automated and quicker integration of this data into the Nova Scotia Pumping Test Database and therefore quicker review and publication of the data. Enter the data as follows:</t>
  </si>
  <si>
    <t>Enter all relevant pumping test information in the '1.enter_test_summary' sheet.  Any units can be selected using the dropdown menus. The pumping test information on this sheet is summarized on the 'summary_test_print' sheet so that it can be printed and added to a report. The 'safe_well_yield_calculator' tab is an optional tool that can be used to estimate the safe yield.</t>
  </si>
  <si>
    <t>Cut and paste raw water level data in the '2.enter_water_level_data' sheet. The format is not important as long as it includes time-drawdown information and units are specified.</t>
  </si>
  <si>
    <t>Cut and paste any groundwater sampling chemistry data in the '3.enter_water_chem_data' sheet. The digital data can come from report tables or from laboratory spreadsheet reports.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</si>
</sst>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 AM/PM\ dd/mm/yyyy\ "/>
    <numFmt numFmtId="165" formatCode="0.000"/>
  </numFmts>
  <fonts count="21" x14ac:knownFonts="1">
    <font>
      <sz val="10"/>
      <name val="Arial"/>
    </font>
    <font>
      <sz val="10"/>
      <name val="Arial"/>
      <family val="2"/>
    </font>
    <font>
      <sz val="10"/>
      <name val="Arial"/>
      <family val="2"/>
    </font>
    <font>
      <sz val="10"/>
      <color indexed="8"/>
      <name val="Arial"/>
      <family val="2"/>
    </font>
    <font>
      <b/>
      <sz val="10"/>
      <name val="Arial"/>
      <family val="2"/>
    </font>
    <font>
      <sz val="14"/>
      <name val="Arial"/>
      <family val="2"/>
    </font>
    <font>
      <sz val="12"/>
      <color indexed="8"/>
      <name val="Calibri"/>
      <family val="2"/>
    </font>
    <font>
      <sz val="12"/>
      <name val="Arial"/>
      <family val="2"/>
    </font>
    <font>
      <b/>
      <i/>
      <sz val="12"/>
      <name val="Arial"/>
      <family val="2"/>
    </font>
    <font>
      <b/>
      <u/>
      <sz val="14"/>
      <name val="Arial"/>
      <family val="2"/>
    </font>
    <font>
      <sz val="12"/>
      <name val="Calibri"/>
      <family val="2"/>
      <scheme val="minor"/>
    </font>
    <font>
      <sz val="12"/>
      <color indexed="8"/>
      <name val="Calibri"/>
      <family val="2"/>
      <scheme val="minor"/>
    </font>
    <font>
      <b/>
      <sz val="12"/>
      <name val="Arial"/>
      <family val="2"/>
    </font>
    <font>
      <b/>
      <sz val="10"/>
      <name val="Arial"/>
      <family val="2"/>
    </font>
    <font>
      <b/>
      <sz val="14"/>
      <name val="Arial"/>
      <family val="2"/>
    </font>
    <font>
      <b/>
      <u/>
      <sz val="10"/>
      <name val="Arial"/>
      <family val="2"/>
    </font>
    <font>
      <vertAlign val="subscript"/>
      <sz val="10"/>
      <name val="Arial"/>
      <family val="2"/>
    </font>
    <font>
      <vertAlign val="superscript"/>
      <sz val="10"/>
      <name val="Arial"/>
      <family val="2"/>
    </font>
    <font>
      <sz val="10"/>
      <name val="Times New Roman"/>
      <family val="1"/>
    </font>
    <font>
      <sz val="24"/>
      <name val="Arial"/>
    </font>
    <font>
      <sz val="14"/>
      <name val="Arial"/>
    </font>
  </fonts>
  <fills count="7">
    <fill>
      <patternFill patternType="none"/>
    </fill>
    <fill>
      <patternFill patternType="gray125"/>
    </fill>
    <fill>
      <patternFill patternType="solid">
        <fgColor indexed="22"/>
        <bgColor indexed="0"/>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indexed="31"/>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3" fillId="0" borderId="0"/>
    <xf numFmtId="9" fontId="1" fillId="0" borderId="0" applyFont="0" applyFill="0" applyBorder="0" applyAlignment="0" applyProtection="0"/>
    <xf numFmtId="0" fontId="1" fillId="0" borderId="0"/>
    <xf numFmtId="0" fontId="18" fillId="0" borderId="0"/>
  </cellStyleXfs>
  <cellXfs count="159">
    <xf numFmtId="0" fontId="0" fillId="0" borderId="0" xfId="0"/>
    <xf numFmtId="0" fontId="2" fillId="0" borderId="0" xfId="0" applyFont="1"/>
    <xf numFmtId="0" fontId="4" fillId="0" borderId="0" xfId="0" applyFont="1"/>
    <xf numFmtId="0" fontId="5" fillId="0" borderId="0" xfId="0" applyFont="1"/>
    <xf numFmtId="0" fontId="6" fillId="2" borderId="2" xfId="1" applyFont="1" applyFill="1" applyBorder="1" applyAlignment="1">
      <alignment horizontal="center"/>
    </xf>
    <xf numFmtId="0" fontId="7" fillId="0" borderId="0" xfId="0" applyFont="1"/>
    <xf numFmtId="11" fontId="6" fillId="2" borderId="2" xfId="1" applyNumberFormat="1" applyFont="1" applyFill="1" applyBorder="1" applyAlignment="1">
      <alignment horizontal="center"/>
    </xf>
    <xf numFmtId="11" fontId="7" fillId="0" borderId="0" xfId="0" applyNumberFormat="1" applyFont="1"/>
    <xf numFmtId="2" fontId="6" fillId="2" borderId="2" xfId="1" applyNumberFormat="1" applyFont="1" applyFill="1" applyBorder="1" applyAlignment="1">
      <alignment horizontal="center"/>
    </xf>
    <xf numFmtId="2" fontId="7" fillId="0" borderId="0" xfId="0" applyNumberFormat="1" applyFont="1"/>
    <xf numFmtId="165" fontId="6" fillId="2" borderId="2" xfId="1" applyNumberFormat="1" applyFont="1" applyFill="1" applyBorder="1" applyAlignment="1">
      <alignment horizontal="center"/>
    </xf>
    <xf numFmtId="165" fontId="7" fillId="0" borderId="0" xfId="0" applyNumberFormat="1" applyFont="1"/>
    <xf numFmtId="0" fontId="8" fillId="0" borderId="3" xfId="0" applyFont="1" applyBorder="1"/>
    <xf numFmtId="0" fontId="7" fillId="0" borderId="4" xfId="0" applyFont="1" applyBorder="1"/>
    <xf numFmtId="0" fontId="7" fillId="0" borderId="5" xfId="0" applyFont="1" applyBorder="1"/>
    <xf numFmtId="0" fontId="7" fillId="0" borderId="7" xfId="0" applyFont="1" applyBorder="1"/>
    <xf numFmtId="0" fontId="7" fillId="0" borderId="6" xfId="0" applyFont="1" applyBorder="1" applyAlignment="1">
      <alignment horizontal="left"/>
    </xf>
    <xf numFmtId="0" fontId="7" fillId="0" borderId="4" xfId="0" applyFont="1" applyBorder="1" applyAlignment="1">
      <alignment horizontal="left"/>
    </xf>
    <xf numFmtId="0" fontId="7" fillId="0" borderId="8" xfId="0" applyFont="1" applyBorder="1" applyAlignment="1">
      <alignment horizontal="left"/>
    </xf>
    <xf numFmtId="164" fontId="7" fillId="0" borderId="6" xfId="0" applyNumberFormat="1" applyFont="1" applyBorder="1" applyAlignment="1">
      <alignment horizontal="left"/>
    </xf>
    <xf numFmtId="11" fontId="7" fillId="0" borderId="6" xfId="0" applyNumberFormat="1" applyFont="1" applyBorder="1" applyAlignment="1">
      <alignment horizontal="left"/>
    </xf>
    <xf numFmtId="0" fontId="5" fillId="0" borderId="0" xfId="0" applyFont="1" applyAlignment="1" applyProtection="1">
      <alignment horizontal="right"/>
      <protection locked="0"/>
    </xf>
    <xf numFmtId="0" fontId="5" fillId="0" borderId="0" xfId="0" applyFont="1" applyProtection="1">
      <protection locked="0"/>
    </xf>
    <xf numFmtId="0" fontId="2" fillId="0" borderId="0" xfId="0" applyFont="1" applyProtection="1">
      <protection locked="0"/>
    </xf>
    <xf numFmtId="0" fontId="2" fillId="0" borderId="0" xfId="0" applyFont="1" applyProtection="1"/>
    <xf numFmtId="0" fontId="2" fillId="3" borderId="0" xfId="0" applyFont="1" applyFill="1" applyAlignment="1" applyProtection="1">
      <alignment horizontal="right"/>
      <protection locked="0"/>
    </xf>
    <xf numFmtId="0" fontId="2" fillId="0" borderId="0" xfId="0" applyFont="1" applyAlignment="1" applyProtection="1">
      <alignment horizontal="right"/>
      <protection locked="0"/>
    </xf>
    <xf numFmtId="0" fontId="2" fillId="3" borderId="0" xfId="0" applyFont="1" applyFill="1" applyProtection="1">
      <protection locked="0"/>
    </xf>
    <xf numFmtId="164" fontId="2" fillId="3" borderId="0" xfId="0" applyNumberFormat="1" applyFont="1" applyFill="1" applyAlignment="1" applyProtection="1">
      <alignment horizontal="right"/>
      <protection locked="0"/>
    </xf>
    <xf numFmtId="11" fontId="2" fillId="4" borderId="0" xfId="0" applyNumberFormat="1" applyFont="1" applyFill="1" applyAlignment="1" applyProtection="1">
      <alignment horizontal="right"/>
      <protection locked="0"/>
    </xf>
    <xf numFmtId="0" fontId="2" fillId="4" borderId="0" xfId="0" applyFont="1" applyFill="1" applyAlignment="1" applyProtection="1">
      <alignment horizontal="right"/>
      <protection locked="0"/>
    </xf>
    <xf numFmtId="2" fontId="7" fillId="0" borderId="0" xfId="2" applyNumberFormat="1" applyFont="1"/>
    <xf numFmtId="2" fontId="6" fillId="2" borderId="2" xfId="2" applyNumberFormat="1" applyFont="1" applyFill="1" applyBorder="1" applyAlignment="1">
      <alignment horizontal="center"/>
    </xf>
    <xf numFmtId="0" fontId="1" fillId="3" borderId="0" xfId="0" applyFont="1" applyFill="1" applyAlignment="1" applyProtection="1">
      <alignment horizontal="right"/>
      <protection locked="0"/>
    </xf>
    <xf numFmtId="0" fontId="1" fillId="3" borderId="0" xfId="0" applyFont="1" applyFill="1" applyProtection="1">
      <protection locked="0"/>
    </xf>
    <xf numFmtId="0" fontId="10" fillId="0" borderId="0" xfId="0" applyFont="1"/>
    <xf numFmtId="0" fontId="11" fillId="5" borderId="1" xfId="1" applyFont="1" applyFill="1" applyBorder="1" applyAlignment="1"/>
    <xf numFmtId="49" fontId="11" fillId="0" borderId="1" xfId="1" applyNumberFormat="1" applyFont="1" applyFill="1" applyBorder="1" applyAlignment="1"/>
    <xf numFmtId="0" fontId="11" fillId="0" borderId="1" xfId="1" applyFont="1" applyFill="1" applyBorder="1" applyAlignment="1"/>
    <xf numFmtId="0" fontId="11" fillId="0" borderId="1" xfId="1" applyFont="1" applyFill="1" applyBorder="1" applyAlignment="1">
      <alignment horizontal="right"/>
    </xf>
    <xf numFmtId="0" fontId="11" fillId="5" borderId="1" xfId="1" applyFont="1" applyFill="1" applyBorder="1" applyAlignment="1">
      <alignment horizontal="right"/>
    </xf>
    <xf numFmtId="2" fontId="11" fillId="0" borderId="1" xfId="1" applyNumberFormat="1" applyFont="1" applyFill="1" applyBorder="1" applyAlignment="1">
      <alignment horizontal="right"/>
    </xf>
    <xf numFmtId="0" fontId="11" fillId="0" borderId="0" xfId="1" applyFont="1" applyAlignment="1"/>
    <xf numFmtId="164" fontId="11" fillId="0" borderId="1" xfId="1" applyNumberFormat="1" applyFont="1" applyFill="1" applyBorder="1" applyAlignment="1">
      <alignment horizontal="right"/>
    </xf>
    <xf numFmtId="2" fontId="11" fillId="0" borderId="1" xfId="2" applyNumberFormat="1" applyFont="1" applyFill="1" applyBorder="1" applyAlignment="1">
      <alignment horizontal="right"/>
    </xf>
    <xf numFmtId="2" fontId="11" fillId="0" borderId="0" xfId="2" applyNumberFormat="1" applyFont="1" applyAlignment="1"/>
    <xf numFmtId="165" fontId="11" fillId="0" borderId="1" xfId="1" applyNumberFormat="1" applyFont="1" applyFill="1" applyBorder="1" applyAlignment="1">
      <alignment horizontal="right"/>
    </xf>
    <xf numFmtId="11" fontId="11" fillId="0" borderId="1" xfId="1" applyNumberFormat="1" applyFont="1" applyFill="1" applyBorder="1" applyAlignment="1">
      <alignment horizontal="right"/>
    </xf>
    <xf numFmtId="2" fontId="11" fillId="5" borderId="1" xfId="1" applyNumberFormat="1" applyFont="1" applyFill="1" applyBorder="1" applyAlignment="1">
      <alignment horizontal="right"/>
    </xf>
    <xf numFmtId="0" fontId="11" fillId="5" borderId="0" xfId="1" applyFont="1" applyFill="1" applyAlignment="1"/>
    <xf numFmtId="49" fontId="1" fillId="3" borderId="0" xfId="0" applyNumberFormat="1" applyFont="1" applyFill="1" applyAlignment="1" applyProtection="1">
      <alignment horizontal="right"/>
      <protection locked="0"/>
    </xf>
    <xf numFmtId="0" fontId="7" fillId="0" borderId="6" xfId="0" applyNumberFormat="1" applyFont="1" applyBorder="1" applyAlignment="1">
      <alignment horizontal="left"/>
    </xf>
    <xf numFmtId="49" fontId="7" fillId="0" borderId="0" xfId="0" applyNumberFormat="1" applyFont="1"/>
    <xf numFmtId="0" fontId="12" fillId="0" borderId="0" xfId="0" applyFont="1" applyProtection="1"/>
    <xf numFmtId="0" fontId="7" fillId="0" borderId="0" xfId="0" applyFont="1" applyProtection="1">
      <protection locked="0"/>
    </xf>
    <xf numFmtId="0" fontId="7" fillId="0" borderId="6" xfId="0" applyNumberFormat="1" applyFont="1" applyBorder="1"/>
    <xf numFmtId="0" fontId="7" fillId="0" borderId="8" xfId="0" applyNumberFormat="1" applyFont="1" applyBorder="1"/>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2" fontId="0" fillId="0" borderId="0" xfId="0" applyNumberFormat="1" applyAlignment="1">
      <alignment horizontal="right"/>
    </xf>
    <xf numFmtId="0" fontId="13" fillId="0" borderId="9" xfId="0" applyFont="1" applyBorder="1" applyAlignment="1">
      <alignment horizontal="center"/>
    </xf>
    <xf numFmtId="0" fontId="13" fillId="0" borderId="9" xfId="0" applyFont="1" applyBorder="1"/>
    <xf numFmtId="0" fontId="4" fillId="0" borderId="9" xfId="0" applyFont="1" applyBorder="1" applyAlignment="1">
      <alignment horizontal="center"/>
    </xf>
    <xf numFmtId="0" fontId="4" fillId="0" borderId="0" xfId="0" applyFont="1" applyBorder="1" applyAlignment="1">
      <alignment horizontal="center"/>
    </xf>
    <xf numFmtId="0" fontId="4" fillId="0" borderId="10" xfId="0" applyFont="1" applyBorder="1"/>
    <xf numFmtId="0" fontId="13" fillId="0" borderId="10" xfId="0" applyFont="1" applyBorder="1" applyAlignment="1">
      <alignment horizontal="center"/>
    </xf>
    <xf numFmtId="0" fontId="4" fillId="0" borderId="10" xfId="0" applyFont="1" applyBorder="1" applyAlignment="1">
      <alignment horizontal="center"/>
    </xf>
    <xf numFmtId="0" fontId="13" fillId="0" borderId="10" xfId="0" applyFont="1" applyFill="1" applyBorder="1" applyAlignment="1">
      <alignment horizontal="center"/>
    </xf>
    <xf numFmtId="0" fontId="12" fillId="0" borderId="0" xfId="0" applyFont="1" applyAlignment="1" applyProtection="1">
      <alignment horizontal="center"/>
      <protection locked="0"/>
    </xf>
    <xf numFmtId="0" fontId="1" fillId="0" borderId="0" xfId="0" applyFont="1" applyFill="1" applyAlignment="1" applyProtection="1">
      <alignment horizontal="right"/>
      <protection locked="0"/>
    </xf>
    <xf numFmtId="4" fontId="2" fillId="3" borderId="0" xfId="0" applyNumberFormat="1" applyFont="1" applyFill="1" applyAlignment="1" applyProtection="1">
      <alignment horizontal="right"/>
      <protection locked="0"/>
    </xf>
    <xf numFmtId="1" fontId="7" fillId="0" borderId="0" xfId="0" applyNumberFormat="1" applyFont="1"/>
    <xf numFmtId="1" fontId="6" fillId="2" borderId="2" xfId="1" applyNumberFormat="1" applyFont="1" applyFill="1" applyBorder="1" applyAlignment="1">
      <alignment horizontal="center"/>
    </xf>
    <xf numFmtId="1" fontId="11" fillId="0" borderId="1" xfId="1" applyNumberFormat="1" applyFont="1" applyFill="1" applyBorder="1" applyAlignment="1">
      <alignment horizontal="right"/>
    </xf>
    <xf numFmtId="0" fontId="14" fillId="0" borderId="0" xfId="3" applyFont="1"/>
    <xf numFmtId="0" fontId="1" fillId="0" borderId="0" xfId="3"/>
    <xf numFmtId="0" fontId="15" fillId="0" borderId="0" xfId="3" applyFont="1" applyFill="1"/>
    <xf numFmtId="0" fontId="4" fillId="0" borderId="0" xfId="3" applyFont="1"/>
    <xf numFmtId="0" fontId="1" fillId="0" borderId="3" xfId="3" applyBorder="1"/>
    <xf numFmtId="0" fontId="1" fillId="0" borderId="11" xfId="3" applyBorder="1"/>
    <xf numFmtId="0" fontId="1" fillId="0" borderId="4" xfId="3" applyBorder="1"/>
    <xf numFmtId="0" fontId="1" fillId="0" borderId="5" xfId="3" applyBorder="1"/>
    <xf numFmtId="0" fontId="1" fillId="0" borderId="0" xfId="3" applyBorder="1"/>
    <xf numFmtId="0" fontId="1" fillId="0" borderId="6" xfId="3" applyBorder="1"/>
    <xf numFmtId="0" fontId="1" fillId="0" borderId="3" xfId="3" applyBorder="1" applyAlignment="1">
      <alignment horizontal="right"/>
    </xf>
    <xf numFmtId="0" fontId="1" fillId="6" borderId="4" xfId="3" applyFill="1" applyBorder="1" applyProtection="1">
      <protection locked="0"/>
    </xf>
    <xf numFmtId="0" fontId="1" fillId="6" borderId="11" xfId="3" applyFill="1" applyBorder="1" applyProtection="1">
      <protection locked="0"/>
    </xf>
    <xf numFmtId="0" fontId="1" fillId="0" borderId="11" xfId="3" applyBorder="1" applyAlignment="1">
      <alignment horizontal="right"/>
    </xf>
    <xf numFmtId="0" fontId="1" fillId="0" borderId="7" xfId="3" applyBorder="1" applyAlignment="1">
      <alignment horizontal="right"/>
    </xf>
    <xf numFmtId="0" fontId="1" fillId="6" borderId="8" xfId="3" applyFill="1" applyBorder="1" applyProtection="1">
      <protection locked="0"/>
    </xf>
    <xf numFmtId="0" fontId="1" fillId="6" borderId="10" xfId="3" applyFill="1" applyBorder="1" applyProtection="1">
      <protection locked="0"/>
    </xf>
    <xf numFmtId="0" fontId="1" fillId="0" borderId="10" xfId="3" applyBorder="1"/>
    <xf numFmtId="0" fontId="1" fillId="0" borderId="10" xfId="3" applyBorder="1" applyAlignment="1">
      <alignment horizontal="right"/>
    </xf>
    <xf numFmtId="0" fontId="1" fillId="0" borderId="0" xfId="3" applyAlignment="1">
      <alignment horizontal="right"/>
    </xf>
    <xf numFmtId="0" fontId="1" fillId="0" borderId="0" xfId="3" applyAlignment="1">
      <alignment horizontal="left"/>
    </xf>
    <xf numFmtId="0" fontId="4" fillId="0" borderId="0" xfId="3" applyFont="1" applyAlignment="1">
      <alignment horizontal="left"/>
    </xf>
    <xf numFmtId="2" fontId="1" fillId="0" borderId="4" xfId="3" applyNumberFormat="1" applyBorder="1"/>
    <xf numFmtId="0" fontId="1" fillId="0" borderId="7" xfId="3" applyFill="1" applyBorder="1" applyAlignment="1">
      <alignment horizontal="right"/>
    </xf>
    <xf numFmtId="2" fontId="1" fillId="0" borderId="8" xfId="3" applyNumberFormat="1" applyBorder="1"/>
    <xf numFmtId="0" fontId="1" fillId="0" borderId="3" xfId="4" applyFont="1" applyBorder="1" applyAlignment="1">
      <alignment horizontal="center" vertical="top" wrapText="1"/>
    </xf>
    <xf numFmtId="0" fontId="1" fillId="0" borderId="7" xfId="4" applyFont="1" applyBorder="1" applyAlignment="1">
      <alignment horizontal="center" vertical="top"/>
    </xf>
    <xf numFmtId="0" fontId="18" fillId="0" borderId="0" xfId="4" applyFont="1" applyAlignment="1">
      <alignment horizontal="center" vertical="top"/>
    </xf>
    <xf numFmtId="0" fontId="1" fillId="0" borderId="0" xfId="4" applyFont="1" applyBorder="1" applyAlignment="1" applyProtection="1">
      <alignment vertical="top" wrapText="1"/>
    </xf>
    <xf numFmtId="0" fontId="1" fillId="0" borderId="0" xfId="3" applyAlignment="1"/>
    <xf numFmtId="0" fontId="4" fillId="0" borderId="0" xfId="0" applyFont="1" applyAlignment="1">
      <alignment horizontal="left"/>
    </xf>
    <xf numFmtId="0" fontId="1" fillId="0" borderId="0" xfId="0" applyFont="1" applyProtection="1"/>
    <xf numFmtId="0" fontId="1" fillId="0" borderId="0" xfId="0" applyFont="1" applyProtection="1">
      <protection locked="0"/>
    </xf>
    <xf numFmtId="0" fontId="19" fillId="0" borderId="15" xfId="0" applyFont="1" applyBorder="1"/>
    <xf numFmtId="0" fontId="19" fillId="0" borderId="0" xfId="0" applyFont="1" applyBorder="1"/>
    <xf numFmtId="0" fontId="0" fillId="0" borderId="0" xfId="0" applyBorder="1"/>
    <xf numFmtId="0" fontId="0" fillId="0" borderId="16" xfId="0" applyBorder="1"/>
    <xf numFmtId="0" fontId="20" fillId="0" borderId="15" xfId="0" applyFont="1" applyBorder="1"/>
    <xf numFmtId="0" fontId="20" fillId="0" borderId="0" xfId="0" applyFont="1" applyBorder="1"/>
    <xf numFmtId="0" fontId="20" fillId="0" borderId="0" xfId="0" applyFont="1" applyFill="1" applyBorder="1"/>
    <xf numFmtId="0" fontId="20" fillId="0" borderId="16" xfId="0" applyFont="1" applyBorder="1"/>
    <xf numFmtId="0" fontId="20" fillId="0" borderId="16" xfId="0" applyFont="1" applyFill="1" applyBorder="1"/>
    <xf numFmtId="0" fontId="20" fillId="0" borderId="15" xfId="0" applyFont="1" applyFill="1" applyBorder="1"/>
    <xf numFmtId="0" fontId="20" fillId="0" borderId="17" xfId="0" applyFont="1" applyBorder="1"/>
    <xf numFmtId="0" fontId="20" fillId="0" borderId="18" xfId="0" applyFont="1" applyBorder="1"/>
    <xf numFmtId="0" fontId="20" fillId="0" borderId="19" xfId="0" applyFont="1" applyBorder="1"/>
    <xf numFmtId="0" fontId="1" fillId="0" borderId="15" xfId="0" applyFont="1" applyFill="1" applyBorder="1"/>
    <xf numFmtId="0" fontId="1" fillId="0" borderId="0" xfId="0" applyFont="1" applyFill="1" applyBorder="1" applyAlignment="1"/>
    <xf numFmtId="0" fontId="1" fillId="0" borderId="0" xfId="0" applyFont="1" applyFill="1" applyBorder="1"/>
    <xf numFmtId="0" fontId="1" fillId="0" borderId="16" xfId="0" applyFont="1" applyFill="1" applyBorder="1"/>
    <xf numFmtId="0" fontId="12" fillId="0" borderId="15" xfId="0" applyFont="1" applyFill="1" applyBorder="1"/>
    <xf numFmtId="0" fontId="1" fillId="0" borderId="0" xfId="0" applyFont="1"/>
    <xf numFmtId="0" fontId="12" fillId="0" borderId="0" xfId="0" applyFont="1" applyAlignment="1">
      <alignment vertical="center"/>
    </xf>
    <xf numFmtId="0" fontId="19" fillId="0" borderId="12" xfId="0" applyFont="1" applyBorder="1" applyAlignment="1">
      <alignment horizontal="center"/>
    </xf>
    <xf numFmtId="0" fontId="19" fillId="0" borderId="13" xfId="0" applyFont="1" applyBorder="1" applyAlignment="1">
      <alignment horizontal="center"/>
    </xf>
    <xf numFmtId="0" fontId="19" fillId="0" borderId="14" xfId="0" applyFont="1" applyBorder="1" applyAlignment="1">
      <alignment horizontal="center"/>
    </xf>
    <xf numFmtId="0" fontId="19" fillId="0" borderId="15" xfId="0" applyFont="1" applyBorder="1" applyAlignment="1">
      <alignment horizontal="center"/>
    </xf>
    <xf numFmtId="0" fontId="19" fillId="0" borderId="0" xfId="0" applyFont="1" applyBorder="1" applyAlignment="1">
      <alignment horizontal="center"/>
    </xf>
    <xf numFmtId="0" fontId="19" fillId="0" borderId="16" xfId="0" applyFont="1" applyBorder="1" applyAlignment="1">
      <alignment horizontal="center"/>
    </xf>
    <xf numFmtId="0" fontId="20" fillId="0" borderId="15" xfId="0" applyFont="1" applyBorder="1" applyAlignment="1">
      <alignment horizontal="center"/>
    </xf>
    <xf numFmtId="0" fontId="20" fillId="0" borderId="0" xfId="0" applyFont="1" applyBorder="1" applyAlignment="1">
      <alignment horizontal="center"/>
    </xf>
    <xf numFmtId="0" fontId="20" fillId="0" borderId="16" xfId="0" applyFont="1" applyBorder="1" applyAlignment="1">
      <alignment horizontal="center"/>
    </xf>
    <xf numFmtId="0" fontId="1" fillId="0" borderId="15" xfId="4" applyFont="1" applyFill="1" applyBorder="1" applyAlignment="1" applyProtection="1">
      <alignment horizontal="left" vertical="top" wrapText="1"/>
    </xf>
    <xf numFmtId="0" fontId="1" fillId="0" borderId="0" xfId="4" applyFont="1" applyFill="1" applyBorder="1" applyAlignment="1" applyProtection="1">
      <alignment horizontal="left" vertical="top" wrapText="1"/>
    </xf>
    <xf numFmtId="0" fontId="1" fillId="0" borderId="16" xfId="4" applyFont="1" applyFill="1" applyBorder="1" applyAlignment="1" applyProtection="1">
      <alignment horizontal="left" vertical="top" wrapText="1"/>
    </xf>
    <xf numFmtId="0" fontId="1" fillId="0" borderId="15" xfId="4" applyFont="1" applyFill="1" applyBorder="1" applyAlignment="1">
      <alignment horizontal="left" vertical="top" wrapText="1"/>
    </xf>
    <xf numFmtId="0" fontId="1" fillId="0" borderId="0" xfId="4" applyFont="1" applyFill="1" applyBorder="1" applyAlignment="1">
      <alignment horizontal="left" vertical="top" wrapText="1"/>
    </xf>
    <xf numFmtId="0" fontId="1" fillId="0" borderId="16" xfId="4" applyFont="1" applyFill="1" applyBorder="1" applyAlignment="1">
      <alignment horizontal="left" vertical="top" wrapText="1"/>
    </xf>
    <xf numFmtId="0" fontId="5" fillId="0" borderId="15" xfId="0" applyFont="1" applyBorder="1" applyAlignment="1">
      <alignment horizontal="left" wrapText="1"/>
    </xf>
    <xf numFmtId="0" fontId="5" fillId="0" borderId="0" xfId="0" applyFont="1" applyBorder="1" applyAlignment="1">
      <alignment horizontal="left" wrapText="1"/>
    </xf>
    <xf numFmtId="0" fontId="5" fillId="0" borderId="16" xfId="0" applyFont="1" applyBorder="1" applyAlignment="1">
      <alignment horizontal="left" wrapText="1"/>
    </xf>
    <xf numFmtId="0" fontId="7" fillId="0" borderId="0" xfId="0" applyFont="1" applyBorder="1" applyAlignment="1">
      <alignment horizontal="left" wrapText="1"/>
    </xf>
    <xf numFmtId="0" fontId="7" fillId="0" borderId="16" xfId="0" applyFont="1" applyBorder="1" applyAlignment="1">
      <alignment horizontal="left" wrapText="1"/>
    </xf>
    <xf numFmtId="49" fontId="9" fillId="0" borderId="0" xfId="0" applyNumberFormat="1" applyFont="1" applyAlignment="1">
      <alignment wrapText="1"/>
    </xf>
    <xf numFmtId="49" fontId="0" fillId="0" borderId="0" xfId="0" applyNumberFormat="1" applyAlignment="1"/>
    <xf numFmtId="0" fontId="1" fillId="0" borderId="7" xfId="3" applyBorder="1" applyAlignment="1">
      <alignment vertical="top" wrapText="1"/>
    </xf>
    <xf numFmtId="0" fontId="1" fillId="0" borderId="10" xfId="3" applyBorder="1" applyAlignment="1">
      <alignment vertical="top" wrapText="1"/>
    </xf>
    <xf numFmtId="0" fontId="1" fillId="0" borderId="8" xfId="3" applyBorder="1" applyAlignment="1">
      <alignment vertical="top" wrapText="1"/>
    </xf>
    <xf numFmtId="0" fontId="1" fillId="0" borderId="11" xfId="4" applyFont="1" applyBorder="1" applyAlignment="1" applyProtection="1">
      <alignment vertical="top" wrapText="1"/>
    </xf>
    <xf numFmtId="0" fontId="1" fillId="0" borderId="11" xfId="3" applyBorder="1" applyAlignment="1">
      <alignment wrapText="1"/>
    </xf>
    <xf numFmtId="0" fontId="1" fillId="0" borderId="4" xfId="3" applyBorder="1" applyAlignment="1">
      <alignment wrapText="1"/>
    </xf>
    <xf numFmtId="0" fontId="1" fillId="0" borderId="10" xfId="4" applyFont="1" applyBorder="1" applyAlignment="1" applyProtection="1">
      <alignment vertical="top" wrapText="1"/>
    </xf>
    <xf numFmtId="0" fontId="1" fillId="0" borderId="10" xfId="3" applyBorder="1" applyAlignment="1">
      <alignment wrapText="1"/>
    </xf>
    <xf numFmtId="0" fontId="1" fillId="0" borderId="8" xfId="3" applyBorder="1" applyAlignment="1">
      <alignment wrapText="1"/>
    </xf>
  </cellXfs>
  <cellStyles count="5">
    <cellStyle name="Normal" xfId="0" builtinId="0"/>
    <cellStyle name="Normal 2" xfId="3"/>
    <cellStyle name="Normal_Sheet1_1" xfId="1"/>
    <cellStyle name="Normal_Waimakariri Stream Depletion" xfId="4"/>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3</xdr:col>
      <xdr:colOff>476250</xdr:colOff>
      <xdr:row>9</xdr:row>
      <xdr:rowOff>0</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942975"/>
          <a:ext cx="2390775" cy="647700"/>
        </a:xfrm>
        <a:prstGeom prst="rect">
          <a:avLst/>
        </a:prstGeom>
        <a:noFill/>
        <a:ln w="9525">
          <a:solidFill>
            <a:srgbClr xmlns:mc="http://schemas.openxmlformats.org/markup-compatibility/2006" xmlns:a14="http://schemas.microsoft.com/office/drawing/2010/main" val="000000" mc:Ignorable="a14" a14:legacySpreadsheetColorIndex="8"/>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10</xdr:col>
          <xdr:colOff>19050</xdr:colOff>
          <xdr:row>5</xdr:row>
          <xdr:rowOff>9525</xdr:rowOff>
        </xdr:from>
        <xdr:to>
          <xdr:col>12</xdr:col>
          <xdr:colOff>238125</xdr:colOff>
          <xdr:row>9</xdr:row>
          <xdr:rowOff>95250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5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HydroGeo\subdivision%20toolkit\Draft%20guide%20and%20toolkit%20spreadsheet\Waimakariri%20Stream%20Deplet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ENNEDGW\Downloads\Groundwater.Toolki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s"/>
      <sheetName val="Notes"/>
      <sheetName val="Data"/>
      <sheetName val="Chart"/>
      <sheetName val="Stream depletion vs time"/>
    </sheetNames>
    <sheetDataSet>
      <sheetData sheetId="0"/>
      <sheetData sheetId="1" refreshError="1"/>
      <sheetData sheetId="2">
        <row r="4">
          <cell r="O4">
            <v>0</v>
          </cell>
        </row>
        <row r="5">
          <cell r="O5">
            <v>0</v>
          </cell>
        </row>
        <row r="6">
          <cell r="O6">
            <v>0</v>
          </cell>
        </row>
        <row r="7">
          <cell r="P7">
            <v>0</v>
          </cell>
        </row>
        <row r="12">
          <cell r="H12"/>
        </row>
        <row r="13">
          <cell r="H13"/>
        </row>
        <row r="19">
          <cell r="K19">
            <v>3.6275361782077233</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1. Safe Well Yield Calculator"/>
      <sheetName val="2. Lot Water Balance Calculator"/>
      <sheetName val="3. Well Interfence Calculator"/>
      <sheetName val="4. Result Summary"/>
      <sheetName val="A.1 Unit Converters"/>
      <sheetName val="A.2 Recharge Estimates"/>
      <sheetName val="A.3 Aq Properties (NS)"/>
      <sheetName val="A.4 Aq Properties (Lit)"/>
      <sheetName val="A.5 Online Sources"/>
    </sheetNames>
    <sheetDataSet>
      <sheetData sheetId="0"/>
      <sheetData sheetId="1"/>
      <sheetData sheetId="2"/>
      <sheetData sheetId="3">
        <row r="4">
          <cell r="H4">
            <v>7.5999999999999998E-2</v>
          </cell>
          <cell r="K4">
            <v>100</v>
          </cell>
          <cell r="N4">
            <v>200</v>
          </cell>
        </row>
        <row r="6">
          <cell r="B6">
            <v>1.3</v>
          </cell>
        </row>
        <row r="7">
          <cell r="B7">
            <v>1.83E-4</v>
          </cell>
        </row>
        <row r="11">
          <cell r="B11">
            <v>1.35</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R17"/>
  <sheetViews>
    <sheetView tabSelected="1" workbookViewId="0">
      <selection activeCell="A3" sqref="A3:R3"/>
    </sheetView>
  </sheetViews>
  <sheetFormatPr defaultRowHeight="12.75" x14ac:dyDescent="0.2"/>
  <sheetData>
    <row r="1" spans="1:18" ht="30" x14ac:dyDescent="0.4">
      <c r="A1" s="128" t="s">
        <v>246</v>
      </c>
      <c r="B1" s="129"/>
      <c r="C1" s="129"/>
      <c r="D1" s="129"/>
      <c r="E1" s="129"/>
      <c r="F1" s="129"/>
      <c r="G1" s="129"/>
      <c r="H1" s="129"/>
      <c r="I1" s="129"/>
      <c r="J1" s="129"/>
      <c r="K1" s="129"/>
      <c r="L1" s="129"/>
      <c r="M1" s="129"/>
      <c r="N1" s="129"/>
      <c r="O1" s="129"/>
      <c r="P1" s="129"/>
      <c r="Q1" s="129"/>
      <c r="R1" s="130"/>
    </row>
    <row r="2" spans="1:18" ht="30" x14ac:dyDescent="0.4">
      <c r="A2" s="108"/>
      <c r="B2" s="109"/>
      <c r="C2" s="109"/>
      <c r="D2" s="109"/>
      <c r="E2" s="109"/>
      <c r="F2" s="109"/>
      <c r="G2" s="109"/>
      <c r="H2" s="109"/>
      <c r="I2" s="109"/>
      <c r="J2" s="109"/>
      <c r="K2" s="110"/>
      <c r="L2" s="110"/>
      <c r="M2" s="110"/>
      <c r="N2" s="110"/>
      <c r="O2" s="110"/>
      <c r="P2" s="110"/>
      <c r="Q2" s="110"/>
      <c r="R2" s="111"/>
    </row>
    <row r="3" spans="1:18" ht="30" x14ac:dyDescent="0.4">
      <c r="A3" s="131" t="s">
        <v>247</v>
      </c>
      <c r="B3" s="132"/>
      <c r="C3" s="132"/>
      <c r="D3" s="132"/>
      <c r="E3" s="132"/>
      <c r="F3" s="132"/>
      <c r="G3" s="132"/>
      <c r="H3" s="132"/>
      <c r="I3" s="132"/>
      <c r="J3" s="132"/>
      <c r="K3" s="132"/>
      <c r="L3" s="132"/>
      <c r="M3" s="132"/>
      <c r="N3" s="132"/>
      <c r="O3" s="132"/>
      <c r="P3" s="132"/>
      <c r="Q3" s="132"/>
      <c r="R3" s="133"/>
    </row>
    <row r="4" spans="1:18" ht="30" x14ac:dyDescent="0.4">
      <c r="A4" s="108"/>
      <c r="B4" s="109"/>
      <c r="C4" s="109"/>
      <c r="D4" s="109"/>
      <c r="E4" s="109"/>
      <c r="F4" s="109"/>
      <c r="G4" s="109"/>
      <c r="H4" s="109"/>
      <c r="I4" s="109"/>
      <c r="J4" s="109"/>
      <c r="K4" s="110"/>
      <c r="L4" s="110"/>
      <c r="M4" s="110"/>
      <c r="N4" s="110"/>
      <c r="O4" s="110"/>
      <c r="P4" s="110"/>
      <c r="Q4" s="110"/>
      <c r="R4" s="111"/>
    </row>
    <row r="5" spans="1:18" ht="18" x14ac:dyDescent="0.25">
      <c r="A5" s="134" t="s">
        <v>242</v>
      </c>
      <c r="B5" s="135"/>
      <c r="C5" s="135"/>
      <c r="D5" s="135"/>
      <c r="E5" s="135"/>
      <c r="F5" s="135"/>
      <c r="G5" s="135"/>
      <c r="H5" s="135"/>
      <c r="I5" s="135"/>
      <c r="J5" s="135"/>
      <c r="K5" s="135"/>
      <c r="L5" s="135"/>
      <c r="M5" s="135"/>
      <c r="N5" s="135"/>
      <c r="O5" s="135"/>
      <c r="P5" s="135"/>
      <c r="Q5" s="135"/>
      <c r="R5" s="136"/>
    </row>
    <row r="6" spans="1:18" ht="18" x14ac:dyDescent="0.25">
      <c r="A6" s="112"/>
      <c r="B6" s="113"/>
      <c r="C6" s="113"/>
      <c r="D6" s="113"/>
      <c r="E6" s="113"/>
      <c r="F6" s="113"/>
      <c r="G6" s="113"/>
      <c r="H6" s="114"/>
      <c r="I6" s="113"/>
      <c r="J6" s="113"/>
      <c r="K6" s="113"/>
      <c r="L6" s="113"/>
      <c r="M6" s="113"/>
      <c r="N6" s="113"/>
      <c r="O6" s="113"/>
      <c r="P6" s="113"/>
      <c r="Q6" s="113"/>
      <c r="R6" s="115"/>
    </row>
    <row r="7" spans="1:18" ht="51.75" customHeight="1" x14ac:dyDescent="0.25">
      <c r="A7" s="143" t="s">
        <v>266</v>
      </c>
      <c r="B7" s="144"/>
      <c r="C7" s="144"/>
      <c r="D7" s="144"/>
      <c r="E7" s="144"/>
      <c r="F7" s="144"/>
      <c r="G7" s="144"/>
      <c r="H7" s="144"/>
      <c r="I7" s="144"/>
      <c r="J7" s="144"/>
      <c r="K7" s="144"/>
      <c r="L7" s="144"/>
      <c r="M7" s="144"/>
      <c r="N7" s="144"/>
      <c r="O7" s="144"/>
      <c r="P7" s="144"/>
      <c r="Q7" s="144"/>
      <c r="R7" s="145"/>
    </row>
    <row r="8" spans="1:18" ht="18" x14ac:dyDescent="0.25">
      <c r="A8" s="112"/>
      <c r="B8" s="113"/>
      <c r="C8" s="113"/>
      <c r="D8" s="113"/>
      <c r="E8" s="113"/>
      <c r="F8" s="113"/>
      <c r="G8" s="113"/>
      <c r="H8" s="114"/>
      <c r="I8" s="113"/>
      <c r="J8" s="113"/>
      <c r="K8" s="113"/>
      <c r="L8" s="113"/>
      <c r="M8" s="113"/>
      <c r="N8" s="113"/>
      <c r="O8" s="113"/>
      <c r="P8" s="113"/>
      <c r="Q8" s="113"/>
      <c r="R8" s="115"/>
    </row>
    <row r="9" spans="1:18" s="5" customFormat="1" ht="45" customHeight="1" x14ac:dyDescent="0.2">
      <c r="A9" s="127">
        <v>1</v>
      </c>
      <c r="B9" s="146" t="s">
        <v>267</v>
      </c>
      <c r="C9" s="146"/>
      <c r="D9" s="146"/>
      <c r="E9" s="146"/>
      <c r="F9" s="146"/>
      <c r="G9" s="146"/>
      <c r="H9" s="146"/>
      <c r="I9" s="146"/>
      <c r="J9" s="146"/>
      <c r="K9" s="146"/>
      <c r="L9" s="146"/>
      <c r="M9" s="146"/>
      <c r="N9" s="146"/>
      <c r="O9" s="146"/>
      <c r="P9" s="146"/>
      <c r="Q9" s="146"/>
      <c r="R9" s="147"/>
    </row>
    <row r="10" spans="1:18" s="5" customFormat="1" ht="36" customHeight="1" x14ac:dyDescent="0.2">
      <c r="A10" s="127">
        <v>2</v>
      </c>
      <c r="B10" s="146" t="s">
        <v>268</v>
      </c>
      <c r="C10" s="146"/>
      <c r="D10" s="146"/>
      <c r="E10" s="146"/>
      <c r="F10" s="146"/>
      <c r="G10" s="146"/>
      <c r="H10" s="146"/>
      <c r="I10" s="146"/>
      <c r="J10" s="146"/>
      <c r="K10" s="146"/>
      <c r="L10" s="146"/>
      <c r="M10" s="146"/>
      <c r="N10" s="146"/>
      <c r="O10" s="146"/>
      <c r="P10" s="146"/>
      <c r="Q10" s="146"/>
      <c r="R10" s="147"/>
    </row>
    <row r="11" spans="1:18" s="5" customFormat="1" ht="38.25" customHeight="1" x14ac:dyDescent="0.2">
      <c r="A11" s="127">
        <v>3</v>
      </c>
      <c r="B11" s="146" t="s">
        <v>269</v>
      </c>
      <c r="C11" s="146"/>
      <c r="D11" s="146"/>
      <c r="E11" s="146"/>
      <c r="F11" s="146"/>
      <c r="G11" s="146"/>
      <c r="H11" s="146"/>
      <c r="I11" s="146"/>
      <c r="J11" s="146"/>
      <c r="K11" s="146"/>
      <c r="L11" s="146"/>
      <c r="M11" s="146"/>
      <c r="N11" s="146"/>
      <c r="O11" s="146"/>
      <c r="P11" s="146"/>
      <c r="Q11" s="146"/>
      <c r="R11" s="147"/>
    </row>
    <row r="12" spans="1:18" ht="18" x14ac:dyDescent="0.25">
      <c r="A12" s="117"/>
      <c r="B12" s="114"/>
      <c r="C12" s="114"/>
      <c r="D12" s="114"/>
      <c r="E12" s="114"/>
      <c r="F12" s="114"/>
      <c r="G12" s="114"/>
      <c r="H12" s="114"/>
      <c r="I12" s="114"/>
      <c r="J12" s="114"/>
      <c r="K12" s="114"/>
      <c r="L12" s="114"/>
      <c r="M12" s="114"/>
      <c r="N12" s="114"/>
      <c r="O12" s="114"/>
      <c r="P12" s="114"/>
      <c r="Q12" s="114"/>
      <c r="R12" s="116"/>
    </row>
    <row r="13" spans="1:18" ht="18" x14ac:dyDescent="0.25">
      <c r="A13" s="125" t="s">
        <v>243</v>
      </c>
      <c r="B13" s="114"/>
      <c r="C13" s="114"/>
      <c r="D13" s="114"/>
      <c r="E13" s="114"/>
      <c r="F13" s="114"/>
      <c r="G13" s="114"/>
      <c r="H13" s="114"/>
      <c r="I13" s="114"/>
      <c r="J13" s="114"/>
      <c r="K13" s="114"/>
      <c r="L13" s="114"/>
      <c r="M13" s="114"/>
      <c r="N13" s="114"/>
      <c r="O13" s="114"/>
      <c r="P13" s="114"/>
      <c r="Q13" s="114"/>
      <c r="R13" s="116"/>
    </row>
    <row r="14" spans="1:18" ht="42.75" customHeight="1" x14ac:dyDescent="0.2">
      <c r="A14" s="137" t="s">
        <v>244</v>
      </c>
      <c r="B14" s="138"/>
      <c r="C14" s="138"/>
      <c r="D14" s="138"/>
      <c r="E14" s="138"/>
      <c r="F14" s="138"/>
      <c r="G14" s="138"/>
      <c r="H14" s="138"/>
      <c r="I14" s="138"/>
      <c r="J14" s="138"/>
      <c r="K14" s="138"/>
      <c r="L14" s="138"/>
      <c r="M14" s="138"/>
      <c r="N14" s="138"/>
      <c r="O14" s="138"/>
      <c r="P14" s="138"/>
      <c r="Q14" s="138"/>
      <c r="R14" s="139"/>
    </row>
    <row r="15" spans="1:18" x14ac:dyDescent="0.2">
      <c r="A15" s="121"/>
      <c r="B15" s="122"/>
      <c r="C15" s="122"/>
      <c r="D15" s="122"/>
      <c r="E15" s="122"/>
      <c r="F15" s="122"/>
      <c r="G15" s="122"/>
      <c r="H15" s="123"/>
      <c r="I15" s="123"/>
      <c r="J15" s="123"/>
      <c r="K15" s="123"/>
      <c r="L15" s="123"/>
      <c r="M15" s="123"/>
      <c r="N15" s="123"/>
      <c r="O15" s="123"/>
      <c r="P15" s="123"/>
      <c r="Q15" s="123"/>
      <c r="R15" s="124"/>
    </row>
    <row r="16" spans="1:18" x14ac:dyDescent="0.2">
      <c r="A16" s="140" t="s">
        <v>245</v>
      </c>
      <c r="B16" s="141"/>
      <c r="C16" s="141"/>
      <c r="D16" s="141"/>
      <c r="E16" s="141"/>
      <c r="F16" s="141"/>
      <c r="G16" s="141"/>
      <c r="H16" s="141"/>
      <c r="I16" s="141"/>
      <c r="J16" s="141"/>
      <c r="K16" s="141"/>
      <c r="L16" s="141"/>
      <c r="M16" s="141"/>
      <c r="N16" s="141"/>
      <c r="O16" s="141"/>
      <c r="P16" s="141"/>
      <c r="Q16" s="141"/>
      <c r="R16" s="142"/>
    </row>
    <row r="17" spans="1:18" ht="18.75" thickBot="1" x14ac:dyDescent="0.3">
      <c r="A17" s="118"/>
      <c r="B17" s="119"/>
      <c r="C17" s="119"/>
      <c r="D17" s="119"/>
      <c r="E17" s="119"/>
      <c r="F17" s="119"/>
      <c r="G17" s="119"/>
      <c r="H17" s="119"/>
      <c r="I17" s="119"/>
      <c r="J17" s="119"/>
      <c r="K17" s="119"/>
      <c r="L17" s="119"/>
      <c r="M17" s="119"/>
      <c r="N17" s="119"/>
      <c r="O17" s="119"/>
      <c r="P17" s="119"/>
      <c r="Q17" s="119"/>
      <c r="R17" s="120"/>
    </row>
  </sheetData>
  <mergeCells count="9">
    <mergeCell ref="A1:R1"/>
    <mergeCell ref="A3:R3"/>
    <mergeCell ref="A5:R5"/>
    <mergeCell ref="A14:R14"/>
    <mergeCell ref="A16:R16"/>
    <mergeCell ref="A7:R7"/>
    <mergeCell ref="B9:R9"/>
    <mergeCell ref="B10:R10"/>
    <mergeCell ref="B11:R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AL60"/>
  <sheetViews>
    <sheetView zoomScale="85" zoomScaleNormal="85" workbookViewId="0">
      <selection activeCell="E9" sqref="E9"/>
    </sheetView>
  </sheetViews>
  <sheetFormatPr defaultRowHeight="18" x14ac:dyDescent="0.25"/>
  <cols>
    <col min="1" max="1" width="48.85546875" style="3" customWidth="1"/>
    <col min="2" max="2" width="54.28515625" style="21" customWidth="1"/>
    <col min="3" max="3" width="7.42578125" style="22" bestFit="1" customWidth="1"/>
    <col min="4" max="4" width="20.5703125" style="22" customWidth="1"/>
    <col min="5" max="5" width="64.85546875" style="22" customWidth="1"/>
    <col min="6" max="8" width="9.140625" style="22"/>
    <col min="9" max="9" width="10.7109375" style="22" bestFit="1" customWidth="1"/>
    <col min="10" max="10" width="9.140625" style="22"/>
    <col min="11" max="16384" width="9.140625" style="3"/>
  </cols>
  <sheetData>
    <row r="1" spans="1:38" x14ac:dyDescent="0.25">
      <c r="B1" s="69" t="s">
        <v>169</v>
      </c>
      <c r="C1" s="54"/>
      <c r="D1" s="69" t="s">
        <v>193</v>
      </c>
      <c r="E1" s="69" t="s">
        <v>65</v>
      </c>
    </row>
    <row r="2" spans="1:38" x14ac:dyDescent="0.25">
      <c r="A2" s="53" t="s">
        <v>152</v>
      </c>
      <c r="B2" s="33"/>
      <c r="C2" s="23"/>
      <c r="D2" s="23"/>
      <c r="E2" s="23"/>
    </row>
    <row r="3" spans="1:38" x14ac:dyDescent="0.25">
      <c r="A3" s="53" t="s">
        <v>153</v>
      </c>
      <c r="B3" s="33"/>
      <c r="C3" s="23"/>
      <c r="D3" s="23"/>
      <c r="E3" s="23"/>
    </row>
    <row r="4" spans="1:38" x14ac:dyDescent="0.25">
      <c r="A4" s="53" t="s">
        <v>175</v>
      </c>
      <c r="B4" s="33"/>
      <c r="C4" s="23"/>
      <c r="D4" s="23"/>
      <c r="E4" s="23"/>
    </row>
    <row r="5" spans="1:38" x14ac:dyDescent="0.25">
      <c r="A5" s="53"/>
      <c r="B5" s="70"/>
      <c r="C5" s="23"/>
      <c r="D5" s="23"/>
      <c r="E5" s="23"/>
    </row>
    <row r="6" spans="1:38" x14ac:dyDescent="0.25">
      <c r="A6" s="53" t="s">
        <v>70</v>
      </c>
      <c r="B6" s="3"/>
      <c r="C6" s="3"/>
      <c r="D6" s="3"/>
      <c r="E6" s="3"/>
    </row>
    <row r="7" spans="1:38" x14ac:dyDescent="0.25">
      <c r="A7" s="24" t="s">
        <v>5</v>
      </c>
      <c r="B7" s="33"/>
      <c r="C7" s="23"/>
      <c r="D7" s="23"/>
      <c r="E7" s="23"/>
      <c r="AL7" s="3" t="b">
        <f>IF('1.enter_test_summary'!D39="Imperial gallons/min",els)</f>
        <v>0</v>
      </c>
    </row>
    <row r="8" spans="1:38" x14ac:dyDescent="0.25">
      <c r="A8" s="24" t="s">
        <v>15</v>
      </c>
      <c r="B8" s="33"/>
      <c r="C8" s="23"/>
      <c r="D8" s="23"/>
      <c r="E8" s="23"/>
    </row>
    <row r="9" spans="1:38" x14ac:dyDescent="0.25">
      <c r="A9" s="24" t="s">
        <v>71</v>
      </c>
      <c r="B9" s="33"/>
      <c r="C9" s="23"/>
      <c r="D9" s="23"/>
      <c r="E9" s="23"/>
    </row>
    <row r="10" spans="1:38" x14ac:dyDescent="0.25">
      <c r="A10" s="24" t="s">
        <v>17</v>
      </c>
      <c r="B10" s="50"/>
      <c r="C10" s="23"/>
      <c r="D10" s="23"/>
      <c r="E10" s="23"/>
    </row>
    <row r="11" spans="1:38" x14ac:dyDescent="0.25">
      <c r="A11" s="24" t="s">
        <v>72</v>
      </c>
      <c r="B11" s="33"/>
      <c r="C11" s="23"/>
      <c r="D11" s="23"/>
      <c r="E11" s="23"/>
    </row>
    <row r="12" spans="1:38" x14ac:dyDescent="0.25">
      <c r="A12" s="24" t="s">
        <v>73</v>
      </c>
      <c r="B12" s="33"/>
      <c r="C12" s="23"/>
      <c r="D12" s="23"/>
      <c r="E12" s="23"/>
    </row>
    <row r="13" spans="1:38" x14ac:dyDescent="0.25">
      <c r="A13" s="24" t="s">
        <v>84</v>
      </c>
      <c r="B13" s="33"/>
      <c r="C13" s="23"/>
      <c r="D13" s="23"/>
      <c r="E13" s="23"/>
    </row>
    <row r="14" spans="1:38" x14ac:dyDescent="0.25">
      <c r="A14" s="24"/>
      <c r="B14" s="26"/>
      <c r="C14" s="23"/>
      <c r="D14" s="23"/>
      <c r="E14" s="23"/>
    </row>
    <row r="15" spans="1:38" x14ac:dyDescent="0.25">
      <c r="A15" s="53" t="s">
        <v>149</v>
      </c>
      <c r="B15" s="26"/>
      <c r="C15" s="23"/>
      <c r="D15" s="23"/>
      <c r="E15" s="23"/>
    </row>
    <row r="16" spans="1:38" x14ac:dyDescent="0.25">
      <c r="A16" s="24" t="s">
        <v>74</v>
      </c>
      <c r="B16" s="50"/>
      <c r="C16" s="23"/>
      <c r="D16" s="23"/>
      <c r="E16" s="107" t="s">
        <v>240</v>
      </c>
    </row>
    <row r="17" spans="1:5" x14ac:dyDescent="0.25">
      <c r="A17" s="24" t="s">
        <v>75</v>
      </c>
      <c r="B17" s="33"/>
      <c r="C17" s="23"/>
      <c r="D17" s="23"/>
      <c r="E17" s="23"/>
    </row>
    <row r="18" spans="1:5" x14ac:dyDescent="0.25">
      <c r="A18" s="24" t="s">
        <v>79</v>
      </c>
      <c r="B18" s="25"/>
      <c r="C18" s="23"/>
      <c r="D18" s="23"/>
      <c r="E18" s="23"/>
    </row>
    <row r="19" spans="1:5" x14ac:dyDescent="0.25">
      <c r="A19" s="24" t="s">
        <v>80</v>
      </c>
      <c r="B19" s="25"/>
      <c r="C19" s="23" t="s">
        <v>91</v>
      </c>
      <c r="D19" s="27" t="s">
        <v>101</v>
      </c>
      <c r="E19" s="23"/>
    </row>
    <row r="20" spans="1:5" x14ac:dyDescent="0.25">
      <c r="A20" s="24" t="s">
        <v>81</v>
      </c>
      <c r="B20" s="25"/>
      <c r="C20" s="23" t="s">
        <v>91</v>
      </c>
      <c r="D20" s="27" t="s">
        <v>100</v>
      </c>
      <c r="E20" s="23"/>
    </row>
    <row r="21" spans="1:5" x14ac:dyDescent="0.25">
      <c r="A21" s="24" t="s">
        <v>148</v>
      </c>
      <c r="B21" s="25"/>
      <c r="C21" s="23" t="s">
        <v>91</v>
      </c>
      <c r="D21" s="27" t="s">
        <v>101</v>
      </c>
      <c r="E21" s="23"/>
    </row>
    <row r="22" spans="1:5" x14ac:dyDescent="0.25">
      <c r="A22" s="24" t="s">
        <v>83</v>
      </c>
      <c r="B22" s="25"/>
      <c r="C22" s="23" t="s">
        <v>91</v>
      </c>
      <c r="D22" s="34" t="s">
        <v>101</v>
      </c>
      <c r="E22" s="23"/>
    </row>
    <row r="23" spans="1:5" x14ac:dyDescent="0.25">
      <c r="A23" s="24" t="s">
        <v>82</v>
      </c>
      <c r="B23" s="33"/>
      <c r="C23" s="23"/>
      <c r="D23" s="23"/>
      <c r="E23" s="23"/>
    </row>
    <row r="24" spans="1:5" x14ac:dyDescent="0.25">
      <c r="A24" s="24" t="s">
        <v>76</v>
      </c>
      <c r="B24" s="71"/>
      <c r="C24" s="23"/>
      <c r="D24" s="23"/>
      <c r="E24" s="23"/>
    </row>
    <row r="25" spans="1:5" x14ac:dyDescent="0.25">
      <c r="A25" s="24" t="s">
        <v>77</v>
      </c>
      <c r="B25" s="71"/>
      <c r="C25" s="23"/>
      <c r="D25" s="23"/>
      <c r="E25" s="23"/>
    </row>
    <row r="26" spans="1:5" x14ac:dyDescent="0.25">
      <c r="A26" s="24" t="s">
        <v>78</v>
      </c>
      <c r="B26" s="25"/>
      <c r="C26" s="23"/>
      <c r="D26" s="23"/>
      <c r="E26" s="23"/>
    </row>
    <row r="27" spans="1:5" x14ac:dyDescent="0.25">
      <c r="A27" s="24" t="s">
        <v>120</v>
      </c>
      <c r="B27" s="33"/>
      <c r="C27" s="23"/>
      <c r="D27" s="23"/>
      <c r="E27" s="23"/>
    </row>
    <row r="28" spans="1:5" x14ac:dyDescent="0.25">
      <c r="A28" s="24"/>
      <c r="B28" s="26"/>
      <c r="C28" s="23"/>
      <c r="D28" s="23"/>
      <c r="E28" s="23"/>
    </row>
    <row r="29" spans="1:5" x14ac:dyDescent="0.25">
      <c r="A29" s="53" t="s">
        <v>85</v>
      </c>
      <c r="B29" s="26"/>
      <c r="C29" s="23"/>
      <c r="D29" s="23"/>
      <c r="E29" s="23"/>
    </row>
    <row r="30" spans="1:5" x14ac:dyDescent="0.25">
      <c r="A30" s="24" t="s">
        <v>86</v>
      </c>
      <c r="B30" s="28"/>
      <c r="C30" s="23"/>
      <c r="D30" s="23"/>
      <c r="E30" s="23" t="s">
        <v>147</v>
      </c>
    </row>
    <row r="31" spans="1:5" x14ac:dyDescent="0.25">
      <c r="A31" s="24" t="s">
        <v>87</v>
      </c>
      <c r="B31" s="28"/>
      <c r="C31" s="23"/>
      <c r="D31" s="23"/>
      <c r="E31" s="23"/>
    </row>
    <row r="32" spans="1:5" x14ac:dyDescent="0.25">
      <c r="A32" s="24" t="s">
        <v>88</v>
      </c>
      <c r="B32" s="28"/>
      <c r="C32" s="23"/>
      <c r="D32" s="23"/>
      <c r="E32" s="23"/>
    </row>
    <row r="33" spans="1:5" x14ac:dyDescent="0.25">
      <c r="A33" s="24" t="s">
        <v>89</v>
      </c>
      <c r="B33" s="28"/>
      <c r="C33" s="23"/>
      <c r="D33" s="23"/>
      <c r="E33" s="23"/>
    </row>
    <row r="34" spans="1:5" x14ac:dyDescent="0.25">
      <c r="A34" s="24" t="s">
        <v>98</v>
      </c>
      <c r="B34" s="25"/>
      <c r="C34" s="23"/>
      <c r="D34" s="23"/>
      <c r="E34" s="23"/>
    </row>
    <row r="35" spans="1:5" x14ac:dyDescent="0.25">
      <c r="A35" s="24" t="s">
        <v>99</v>
      </c>
      <c r="B35" s="25"/>
      <c r="C35" s="23"/>
      <c r="D35" s="23"/>
      <c r="E35" s="23"/>
    </row>
    <row r="36" spans="1:5" x14ac:dyDescent="0.25">
      <c r="A36" s="24" t="s">
        <v>151</v>
      </c>
      <c r="B36" s="33"/>
      <c r="C36" s="23"/>
      <c r="D36" s="23"/>
      <c r="E36" s="23"/>
    </row>
    <row r="37" spans="1:5" x14ac:dyDescent="0.25">
      <c r="A37" s="24" t="s">
        <v>150</v>
      </c>
      <c r="B37" s="25"/>
      <c r="C37" s="23" t="s">
        <v>91</v>
      </c>
      <c r="D37" s="27" t="s">
        <v>106</v>
      </c>
      <c r="E37" s="23"/>
    </row>
    <row r="38" spans="1:5" x14ac:dyDescent="0.25">
      <c r="A38" s="24" t="s">
        <v>92</v>
      </c>
      <c r="B38" s="25"/>
      <c r="C38" s="23" t="s">
        <v>91</v>
      </c>
      <c r="D38" s="27" t="s">
        <v>106</v>
      </c>
      <c r="E38" s="23"/>
    </row>
    <row r="39" spans="1:5" x14ac:dyDescent="0.25">
      <c r="A39" s="24" t="s">
        <v>90</v>
      </c>
      <c r="B39" s="25"/>
      <c r="C39" s="23" t="s">
        <v>91</v>
      </c>
      <c r="D39" s="27" t="s">
        <v>0</v>
      </c>
      <c r="E39" s="23"/>
    </row>
    <row r="40" spans="1:5" x14ac:dyDescent="0.25">
      <c r="A40" s="24" t="s">
        <v>93</v>
      </c>
      <c r="B40" s="25"/>
      <c r="C40" s="23" t="s">
        <v>91</v>
      </c>
      <c r="D40" s="27" t="s">
        <v>122</v>
      </c>
      <c r="E40" s="23"/>
    </row>
    <row r="41" spans="1:5" x14ac:dyDescent="0.25">
      <c r="A41" s="24" t="s">
        <v>94</v>
      </c>
      <c r="B41" s="25"/>
      <c r="C41" s="23" t="s">
        <v>91</v>
      </c>
      <c r="D41" s="34" t="s">
        <v>106</v>
      </c>
      <c r="E41" s="23"/>
    </row>
    <row r="42" spans="1:5" x14ac:dyDescent="0.25">
      <c r="A42" s="24" t="s">
        <v>95</v>
      </c>
      <c r="B42" s="25"/>
      <c r="C42" s="23" t="s">
        <v>91</v>
      </c>
      <c r="D42" s="27" t="s">
        <v>106</v>
      </c>
      <c r="E42" s="23"/>
    </row>
    <row r="43" spans="1:5" x14ac:dyDescent="0.25">
      <c r="A43" s="24" t="s">
        <v>96</v>
      </c>
      <c r="B43" s="33"/>
      <c r="C43" s="23"/>
      <c r="D43" s="23"/>
      <c r="E43" s="107" t="s">
        <v>248</v>
      </c>
    </row>
    <row r="44" spans="1:5" x14ac:dyDescent="0.25">
      <c r="A44" s="24" t="s">
        <v>97</v>
      </c>
      <c r="B44" s="25"/>
      <c r="C44" s="23" t="s">
        <v>91</v>
      </c>
      <c r="D44" s="27" t="s">
        <v>106</v>
      </c>
      <c r="E44" s="23"/>
    </row>
    <row r="45" spans="1:5" x14ac:dyDescent="0.25">
      <c r="A45" s="24" t="s">
        <v>119</v>
      </c>
      <c r="B45" s="25"/>
      <c r="C45" s="23"/>
      <c r="D45" s="23"/>
      <c r="E45" s="23"/>
    </row>
    <row r="46" spans="1:5" x14ac:dyDescent="0.25">
      <c r="A46" s="24"/>
      <c r="B46" s="26"/>
      <c r="C46" s="23"/>
      <c r="D46" s="23"/>
      <c r="E46" s="23"/>
    </row>
    <row r="47" spans="1:5" x14ac:dyDescent="0.25">
      <c r="A47" s="53" t="s">
        <v>108</v>
      </c>
      <c r="B47" s="26"/>
      <c r="C47" s="23"/>
      <c r="D47" s="23"/>
      <c r="E47" s="23"/>
    </row>
    <row r="48" spans="1:5" x14ac:dyDescent="0.25">
      <c r="A48" s="24" t="s">
        <v>115</v>
      </c>
      <c r="B48" s="29"/>
      <c r="C48" s="23" t="s">
        <v>91</v>
      </c>
      <c r="D48" s="27" t="s">
        <v>129</v>
      </c>
      <c r="E48" s="23"/>
    </row>
    <row r="49" spans="1:5" x14ac:dyDescent="0.25">
      <c r="A49" s="24" t="s">
        <v>109</v>
      </c>
      <c r="B49" s="30"/>
      <c r="C49" s="23" t="s">
        <v>91</v>
      </c>
      <c r="D49" s="27" t="s">
        <v>129</v>
      </c>
      <c r="E49" s="23"/>
    </row>
    <row r="50" spans="1:5" x14ac:dyDescent="0.25">
      <c r="A50" s="24" t="s">
        <v>110</v>
      </c>
      <c r="B50" s="29"/>
      <c r="C50" s="23" t="s">
        <v>91</v>
      </c>
      <c r="D50" s="27" t="s">
        <v>131</v>
      </c>
      <c r="E50" s="23"/>
    </row>
    <row r="51" spans="1:5" x14ac:dyDescent="0.25">
      <c r="A51" s="24" t="s">
        <v>116</v>
      </c>
      <c r="B51" s="30"/>
      <c r="C51" s="23" t="s">
        <v>91</v>
      </c>
      <c r="D51" s="27" t="s">
        <v>129</v>
      </c>
      <c r="E51" s="23"/>
    </row>
    <row r="52" spans="1:5" x14ac:dyDescent="0.25">
      <c r="A52" s="24" t="s">
        <v>118</v>
      </c>
      <c r="B52" s="29"/>
      <c r="C52" s="23" t="s">
        <v>91</v>
      </c>
      <c r="D52" s="27" t="s">
        <v>131</v>
      </c>
      <c r="E52" s="23"/>
    </row>
    <row r="53" spans="1:5" x14ac:dyDescent="0.25">
      <c r="A53" s="24" t="s">
        <v>117</v>
      </c>
      <c r="B53" s="29"/>
      <c r="C53" s="23"/>
      <c r="D53" s="23"/>
      <c r="E53" s="23"/>
    </row>
    <row r="54" spans="1:5" x14ac:dyDescent="0.25">
      <c r="A54" s="24" t="s">
        <v>111</v>
      </c>
      <c r="B54" s="30"/>
      <c r="C54" s="23" t="s">
        <v>91</v>
      </c>
      <c r="D54" s="34" t="s">
        <v>180</v>
      </c>
      <c r="E54" s="23"/>
    </row>
    <row r="55" spans="1:5" x14ac:dyDescent="0.25">
      <c r="A55" s="24" t="s">
        <v>114</v>
      </c>
      <c r="B55" s="30"/>
      <c r="C55" s="23"/>
      <c r="D55" s="23"/>
      <c r="E55" s="107" t="s">
        <v>241</v>
      </c>
    </row>
    <row r="56" spans="1:5" x14ac:dyDescent="0.25">
      <c r="A56" s="106" t="s">
        <v>238</v>
      </c>
      <c r="B56" s="30"/>
      <c r="C56" s="23" t="s">
        <v>91</v>
      </c>
      <c r="D56" s="27" t="s">
        <v>0</v>
      </c>
      <c r="E56" s="23"/>
    </row>
    <row r="57" spans="1:5" x14ac:dyDescent="0.25">
      <c r="A57" s="106" t="s">
        <v>113</v>
      </c>
      <c r="B57" s="30"/>
      <c r="C57" s="23" t="s">
        <v>91</v>
      </c>
      <c r="D57" s="27" t="s">
        <v>0</v>
      </c>
      <c r="E57" s="23"/>
    </row>
    <row r="58" spans="1:5" x14ac:dyDescent="0.25">
      <c r="A58" s="106" t="s">
        <v>239</v>
      </c>
      <c r="B58" s="25"/>
      <c r="C58" s="23" t="s">
        <v>91</v>
      </c>
      <c r="D58" s="27" t="s">
        <v>0</v>
      </c>
      <c r="E58" s="23"/>
    </row>
    <row r="59" spans="1:5" x14ac:dyDescent="0.25">
      <c r="A59" s="24"/>
      <c r="B59" s="26"/>
      <c r="C59" s="23"/>
      <c r="D59" s="23"/>
      <c r="E59" s="23"/>
    </row>
    <row r="60" spans="1:5" x14ac:dyDescent="0.25">
      <c r="A60" s="53" t="s">
        <v>192</v>
      </c>
      <c r="B60" s="33"/>
      <c r="C60" s="23"/>
      <c r="D60" s="23"/>
      <c r="E60" s="23"/>
    </row>
  </sheetData>
  <sheetProtection formatCells="0" formatColumns="0" formatRows="0" insertHyperlinks="0" autoFilter="0"/>
  <dataValidations count="9">
    <dataValidation type="list" allowBlank="1" sqref="D41:D42 D37:D38 D54 D19 D21:D22 D44">
      <formula1>length</formula1>
    </dataValidation>
    <dataValidation type="list" allowBlank="1" sqref="D56:D58 D39">
      <formula1>flow</formula1>
    </dataValidation>
    <dataValidation type="list" allowBlank="1" sqref="D40">
      <formula1>volume</formula1>
    </dataValidation>
    <dataValidation type="list" allowBlank="1" sqref="D48:D49 D51">
      <formula1>transmissivity</formula1>
    </dataValidation>
    <dataValidation type="list" allowBlank="1" sqref="D50 D52">
      <formula1>conductivity</formula1>
    </dataValidation>
    <dataValidation type="list" allowBlank="1" sqref="D20">
      <formula1>Width</formula1>
    </dataValidation>
    <dataValidation type="list" errorStyle="warning" allowBlank="1" showInputMessage="1" showErrorMessage="1" sqref="B26">
      <formula1>Georeference_Method</formula1>
    </dataValidation>
    <dataValidation type="list" errorStyle="warning" allowBlank="1" showInputMessage="1" showErrorMessage="1" sqref="B18">
      <formula1>Well_Type</formula1>
    </dataValidation>
    <dataValidation type="list" errorStyle="warning" allowBlank="1" showInputMessage="1" showErrorMessage="1" sqref="B43">
      <formula1>Boolean</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x14:formula1>
            <xm:f>dropdown!$A$56:$A$59</xm:f>
          </x14:formula1>
          <xm:sqref>B55</xm:sqref>
        </x14:dataValidation>
        <x14:dataValidation type="list" errorStyle="warning" allowBlank="1" showInputMessage="1" showErrorMessage="1">
          <x14:formula1>
            <xm:f>dropdown!$A$63:$A$80</xm:f>
          </x14:formula1>
          <xm:sqref>B8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P3"/>
  <sheetViews>
    <sheetView workbookViewId="0"/>
  </sheetViews>
  <sheetFormatPr defaultRowHeight="12.75" x14ac:dyDescent="0.2"/>
  <cols>
    <col min="1" max="1" width="8.85546875" customWidth="1"/>
    <col min="2" max="2" width="6.5703125" bestFit="1" customWidth="1"/>
    <col min="3" max="3" width="4.42578125" bestFit="1" customWidth="1"/>
    <col min="4" max="4" width="7.85546875" customWidth="1"/>
    <col min="5" max="5" width="13.42578125" bestFit="1" customWidth="1"/>
    <col min="6" max="6" width="19.28515625" bestFit="1" customWidth="1"/>
    <col min="7" max="7" width="18.28515625" bestFit="1" customWidth="1"/>
    <col min="8" max="8" width="21.5703125" bestFit="1" customWidth="1"/>
    <col min="9" max="9" width="9.28515625" customWidth="1"/>
    <col min="10" max="10" width="3.42578125" bestFit="1" customWidth="1"/>
    <col min="11" max="11" width="13.85546875" bestFit="1" customWidth="1"/>
    <col min="12" max="12" width="9.7109375" bestFit="1" customWidth="1"/>
    <col min="13" max="13" width="11" bestFit="1" customWidth="1"/>
    <col min="14" max="14" width="14.140625" bestFit="1" customWidth="1"/>
    <col min="16" max="16" width="38.28515625" customWidth="1"/>
    <col min="17" max="17" width="6" bestFit="1" customWidth="1"/>
  </cols>
  <sheetData>
    <row r="1" spans="1:16" x14ac:dyDescent="0.2">
      <c r="A1" s="105" t="s">
        <v>237</v>
      </c>
      <c r="B1" s="57"/>
      <c r="C1" s="58"/>
      <c r="D1" s="59"/>
      <c r="E1" s="60"/>
      <c r="F1" s="57"/>
      <c r="G1" s="57"/>
    </row>
    <row r="2" spans="1:16" x14ac:dyDescent="0.2">
      <c r="C2" s="58"/>
      <c r="D2" s="59"/>
      <c r="E2" s="60"/>
      <c r="F2" s="57"/>
      <c r="G2" s="57"/>
    </row>
    <row r="3" spans="1:16" x14ac:dyDescent="0.2">
      <c r="A3" s="65" t="s">
        <v>183</v>
      </c>
      <c r="B3" s="65" t="s">
        <v>184</v>
      </c>
      <c r="C3" s="65" t="s">
        <v>176</v>
      </c>
      <c r="D3" s="66" t="s">
        <v>177</v>
      </c>
      <c r="E3" s="66" t="s">
        <v>187</v>
      </c>
      <c r="F3" s="67" t="s">
        <v>188</v>
      </c>
      <c r="G3" s="66" t="s">
        <v>186</v>
      </c>
      <c r="H3" s="67" t="s">
        <v>189</v>
      </c>
      <c r="I3" s="64"/>
      <c r="J3" s="61" t="s">
        <v>178</v>
      </c>
      <c r="K3" s="63" t="s">
        <v>190</v>
      </c>
      <c r="L3" s="61" t="s">
        <v>179</v>
      </c>
      <c r="M3" s="63" t="s">
        <v>191</v>
      </c>
      <c r="N3" s="68" t="s">
        <v>185</v>
      </c>
      <c r="P3" s="62" t="s">
        <v>65</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
  <sheetViews>
    <sheetView workbookViewId="0">
      <selection activeCell="J30" sqref="J30"/>
    </sheetView>
  </sheetViews>
  <sheetFormatPr defaultRowHeight="12.75" x14ac:dyDescent="0.2"/>
  <sheetData>
    <row r="1" spans="1:1" x14ac:dyDescent="0.2">
      <c r="A1" s="105" t="s">
        <v>236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52"/>
  <sheetViews>
    <sheetView zoomScale="70" zoomScaleNormal="70" workbookViewId="0">
      <selection activeCell="D36" sqref="D36"/>
    </sheetView>
  </sheetViews>
  <sheetFormatPr defaultRowHeight="15" x14ac:dyDescent="0.2"/>
  <cols>
    <col min="1" max="1" width="46.28515625" style="5" customWidth="1"/>
    <col min="2" max="2" width="84.140625" style="5" customWidth="1"/>
    <col min="3" max="16384" width="9.140625" style="5"/>
  </cols>
  <sheetData>
    <row r="1" spans="1:2" ht="33.75" customHeight="1" x14ac:dyDescent="0.25">
      <c r="A1" s="148">
        <f>'1.enter_test_summary'!B2</f>
        <v>0</v>
      </c>
      <c r="B1" s="149"/>
    </row>
    <row r="2" spans="1:2" x14ac:dyDescent="0.2">
      <c r="A2" s="52">
        <f>'1.enter_test_summary'!B3</f>
        <v>0</v>
      </c>
    </row>
    <row r="4" spans="1:2" x14ac:dyDescent="0.2">
      <c r="A4" s="12" t="s">
        <v>70</v>
      </c>
      <c r="B4" s="13"/>
    </row>
    <row r="5" spans="1:2" x14ac:dyDescent="0.2">
      <c r="A5" s="14" t="s">
        <v>163</v>
      </c>
      <c r="B5" s="55" t="str">
        <f>IF(ISBLANK('1.enter_test_summary'!B9),"",'1.enter_test_summary'!B9&amp;", "&amp;'1.enter_test_summary'!B7&amp;", "&amp;'1.enter_test_summary'!B8)</f>
        <v/>
      </c>
    </row>
    <row r="6" spans="1:2" x14ac:dyDescent="0.2">
      <c r="A6" s="14" t="s">
        <v>17</v>
      </c>
      <c r="B6" s="55" t="str">
        <f>IF(ISBLANK('1.enter_test_summary'!B10),"",'1.enter_test_summary'!B10)</f>
        <v/>
      </c>
    </row>
    <row r="7" spans="1:2" x14ac:dyDescent="0.2">
      <c r="A7" s="14" t="s">
        <v>164</v>
      </c>
      <c r="B7" s="55" t="str">
        <f>IF(ISBLANK('1.enter_test_summary'!B11),"",'1.enter_test_summary'!B11)</f>
        <v/>
      </c>
    </row>
    <row r="8" spans="1:2" x14ac:dyDescent="0.2">
      <c r="A8" s="15" t="s">
        <v>165</v>
      </c>
      <c r="B8" s="56" t="str">
        <f>IF(ISBLANK('1.enter_test_summary'!B12),"",'1.enter_test_summary'!B12)</f>
        <v/>
      </c>
    </row>
    <row r="10" spans="1:2" x14ac:dyDescent="0.2">
      <c r="A10" s="12" t="s">
        <v>149</v>
      </c>
      <c r="B10" s="17"/>
    </row>
    <row r="11" spans="1:2" x14ac:dyDescent="0.2">
      <c r="A11" s="14" t="s">
        <v>74</v>
      </c>
      <c r="B11" s="51" t="str">
        <f>IF(ISBLANK('1.enter_test_summary'!B16),"",'1.enter_test_summary'!B16)</f>
        <v/>
      </c>
    </row>
    <row r="12" spans="1:2" x14ac:dyDescent="0.2">
      <c r="A12" s="14" t="s">
        <v>75</v>
      </c>
      <c r="B12" s="16" t="str">
        <f>IF(ISBLANK('1.enter_test_summary'!B17),"",'1.enter_test_summary'!B17)</f>
        <v/>
      </c>
    </row>
    <row r="13" spans="1:2" x14ac:dyDescent="0.2">
      <c r="A13" s="14" t="s">
        <v>79</v>
      </c>
      <c r="B13" s="16" t="str">
        <f>IF(ISBLANK('1.enter_test_summary'!B18),"",'1.enter_test_summary'!B18)</f>
        <v/>
      </c>
    </row>
    <row r="14" spans="1:2" x14ac:dyDescent="0.2">
      <c r="A14" s="14" t="s">
        <v>80</v>
      </c>
      <c r="B14" s="16" t="str">
        <f>IF(ISBLANK('1.enter_test_summary'!B19),"",'1.enter_test_summary'!B19&amp;" "&amp;'1.enter_test_summary'!D19)</f>
        <v/>
      </c>
    </row>
    <row r="15" spans="1:2" x14ac:dyDescent="0.2">
      <c r="A15" s="14" t="s">
        <v>81</v>
      </c>
      <c r="B15" s="16" t="str">
        <f>IF(ISBLANK('1.enter_test_summary'!B20),"",'1.enter_test_summary'!B20&amp;" "&amp;'1.enter_test_summary'!D20)</f>
        <v/>
      </c>
    </row>
    <row r="16" spans="1:2" x14ac:dyDescent="0.2">
      <c r="A16" s="14" t="s">
        <v>148</v>
      </c>
      <c r="B16" s="16" t="str">
        <f>IF(ISBLANK('1.enter_test_summary'!B21),"",'1.enter_test_summary'!B21&amp;" "&amp;'1.enter_test_summary'!D21)</f>
        <v/>
      </c>
    </row>
    <row r="17" spans="1:2" x14ac:dyDescent="0.2">
      <c r="A17" s="14" t="s">
        <v>83</v>
      </c>
      <c r="B17" s="16" t="str">
        <f>IF(ISBLANK('1.enter_test_summary'!B22),"",'1.enter_test_summary'!B22&amp;" "&amp;'1.enter_test_summary'!D22)</f>
        <v/>
      </c>
    </row>
    <row r="18" spans="1:2" x14ac:dyDescent="0.2">
      <c r="A18" s="14" t="s">
        <v>82</v>
      </c>
      <c r="B18" s="16" t="str">
        <f>IF(ISBLANK('1.enter_test_summary'!B23),"",'1.enter_test_summary'!B23)</f>
        <v/>
      </c>
    </row>
    <row r="19" spans="1:2" x14ac:dyDescent="0.2">
      <c r="A19" s="14" t="s">
        <v>76</v>
      </c>
      <c r="B19" s="16" t="str">
        <f>IF(ISBLANK('1.enter_test_summary'!B24),"",'1.enter_test_summary'!B24)</f>
        <v/>
      </c>
    </row>
    <row r="20" spans="1:2" x14ac:dyDescent="0.2">
      <c r="A20" s="14" t="s">
        <v>77</v>
      </c>
      <c r="B20" s="16" t="str">
        <f>IF(ISBLANK('1.enter_test_summary'!B25),"",'1.enter_test_summary'!B25)</f>
        <v/>
      </c>
    </row>
    <row r="21" spans="1:2" x14ac:dyDescent="0.2">
      <c r="A21" s="15" t="s">
        <v>120</v>
      </c>
      <c r="B21" s="18" t="str">
        <f>IF(ISBLANK('1.enter_test_summary'!B27),"",'1.enter_test_summary'!B27)</f>
        <v/>
      </c>
    </row>
    <row r="23" spans="1:2" x14ac:dyDescent="0.2">
      <c r="A23" s="12" t="s">
        <v>85</v>
      </c>
      <c r="B23" s="17"/>
    </row>
    <row r="24" spans="1:2" x14ac:dyDescent="0.2">
      <c r="A24" s="14" t="s">
        <v>86</v>
      </c>
      <c r="B24" s="19" t="str">
        <f>IF(ISBLANK('1.enter_test_summary'!B30),"",'1.enter_test_summary'!B30)</f>
        <v/>
      </c>
    </row>
    <row r="25" spans="1:2" x14ac:dyDescent="0.2">
      <c r="A25" s="14" t="s">
        <v>87</v>
      </c>
      <c r="B25" s="19" t="str">
        <f>IF(ISBLANK('1.enter_test_summary'!B31),"",'1.enter_test_summary'!B31)</f>
        <v/>
      </c>
    </row>
    <row r="26" spans="1:2" x14ac:dyDescent="0.2">
      <c r="A26" s="14" t="s">
        <v>88</v>
      </c>
      <c r="B26" s="19" t="str">
        <f>IF(ISBLANK('1.enter_test_summary'!B32),"",'1.enter_test_summary'!B32)</f>
        <v/>
      </c>
    </row>
    <row r="27" spans="1:2" x14ac:dyDescent="0.2">
      <c r="A27" s="14" t="s">
        <v>89</v>
      </c>
      <c r="B27" s="19" t="str">
        <f>IF(ISBLANK('1.enter_test_summary'!B33),"",'1.enter_test_summary'!B33)</f>
        <v/>
      </c>
    </row>
    <row r="28" spans="1:2" x14ac:dyDescent="0.2">
      <c r="A28" s="14" t="s">
        <v>98</v>
      </c>
      <c r="B28" s="16" t="str">
        <f>IF(ISBLANK('1.enter_test_summary'!B34),"",'1.enter_test_summary'!B34)</f>
        <v/>
      </c>
    </row>
    <row r="29" spans="1:2" x14ac:dyDescent="0.2">
      <c r="A29" s="14" t="s">
        <v>99</v>
      </c>
      <c r="B29" s="16" t="str">
        <f>IF(ISBLANK('1.enter_test_summary'!B35),"",'1.enter_test_summary'!B35)</f>
        <v/>
      </c>
    </row>
    <row r="30" spans="1:2" x14ac:dyDescent="0.2">
      <c r="A30" s="14" t="s">
        <v>151</v>
      </c>
      <c r="B30" s="16" t="str">
        <f>IF(ISBLANK('1.enter_test_summary'!B36),"",'1.enter_test_summary'!B36)</f>
        <v/>
      </c>
    </row>
    <row r="31" spans="1:2" x14ac:dyDescent="0.2">
      <c r="A31" s="14" t="s">
        <v>150</v>
      </c>
      <c r="B31" s="16" t="str">
        <f>IF(ISBLANK('1.enter_test_summary'!B37),"",'1.enter_test_summary'!B37&amp;" "&amp;'1.enter_test_summary'!D37)</f>
        <v/>
      </c>
    </row>
    <row r="32" spans="1:2" x14ac:dyDescent="0.2">
      <c r="A32" s="14" t="s">
        <v>92</v>
      </c>
      <c r="B32" s="16" t="str">
        <f>IF(ISBLANK('1.enter_test_summary'!B38),"",'1.enter_test_summary'!B38&amp;" "&amp;'1.enter_test_summary'!D38)</f>
        <v/>
      </c>
    </row>
    <row r="33" spans="1:2" x14ac:dyDescent="0.2">
      <c r="A33" s="14" t="s">
        <v>90</v>
      </c>
      <c r="B33" s="16" t="str">
        <f>IF(ISBLANK('1.enter_test_summary'!B39),"",'1.enter_test_summary'!B39&amp;" "&amp;'1.enter_test_summary'!D39)</f>
        <v/>
      </c>
    </row>
    <row r="34" spans="1:2" x14ac:dyDescent="0.2">
      <c r="A34" s="14" t="s">
        <v>93</v>
      </c>
      <c r="B34" s="16" t="str">
        <f>IF(ISBLANK('1.enter_test_summary'!B40),"",'1.enter_test_summary'!B40&amp;" "&amp;'1.enter_test_summary'!D40)</f>
        <v/>
      </c>
    </row>
    <row r="35" spans="1:2" x14ac:dyDescent="0.2">
      <c r="A35" s="14" t="s">
        <v>94</v>
      </c>
      <c r="B35" s="16" t="str">
        <f>IF(ISBLANK('1.enter_test_summary'!B41),"",'1.enter_test_summary'!B41&amp;" "&amp;'1.enter_test_summary'!D41)</f>
        <v/>
      </c>
    </row>
    <row r="36" spans="1:2" x14ac:dyDescent="0.2">
      <c r="A36" s="14" t="s">
        <v>95</v>
      </c>
      <c r="B36" s="16" t="str">
        <f>IF(ISBLANK('1.enter_test_summary'!B42),"",'1.enter_test_summary'!B42&amp;" "&amp;'1.enter_test_summary'!D42)</f>
        <v/>
      </c>
    </row>
    <row r="37" spans="1:2" x14ac:dyDescent="0.2">
      <c r="A37" s="14" t="s">
        <v>96</v>
      </c>
      <c r="B37" s="16" t="str">
        <f>IF(ISBLANK('1.enter_test_summary'!B43),"",'1.enter_test_summary'!B43)</f>
        <v/>
      </c>
    </row>
    <row r="38" spans="1:2" x14ac:dyDescent="0.2">
      <c r="A38" s="14" t="s">
        <v>97</v>
      </c>
      <c r="B38" s="16" t="str">
        <f>IF(ISBLANK('1.enter_test_summary'!B44),"",'1.enter_test_summary'!B44&amp;" "&amp;'1.enter_test_summary'!D44)</f>
        <v/>
      </c>
    </row>
    <row r="39" spans="1:2" x14ac:dyDescent="0.2">
      <c r="A39" s="15" t="s">
        <v>119</v>
      </c>
      <c r="B39" s="18" t="str">
        <f>IF(ISBLANK('1.enter_test_summary'!B45),"",'1.enter_test_summary'!B45)</f>
        <v/>
      </c>
    </row>
    <row r="41" spans="1:2" x14ac:dyDescent="0.2">
      <c r="A41" s="12" t="s">
        <v>108</v>
      </c>
      <c r="B41" s="13"/>
    </row>
    <row r="42" spans="1:2" x14ac:dyDescent="0.2">
      <c r="A42" s="14" t="s">
        <v>115</v>
      </c>
      <c r="B42" s="20" t="str">
        <f>IF(ISBLANK('1.enter_test_summary'!B48),"",TEXT('1.enter_test_summary'!B48,"#.##E+##")&amp;" "&amp;'1.enter_test_summary'!D48)</f>
        <v/>
      </c>
    </row>
    <row r="43" spans="1:2" x14ac:dyDescent="0.2">
      <c r="A43" s="14" t="s">
        <v>109</v>
      </c>
      <c r="B43" s="20" t="str">
        <f>IF(ISBLANK('1.enter_test_summary'!B49),"",TEXT('1.enter_test_summary'!B49,"#.##E+##")&amp;" "&amp;'1.enter_test_summary'!D49)</f>
        <v/>
      </c>
    </row>
    <row r="44" spans="1:2" x14ac:dyDescent="0.2">
      <c r="A44" s="14" t="s">
        <v>110</v>
      </c>
      <c r="B44" s="20" t="str">
        <f>IF(ISBLANK('1.enter_test_summary'!B50),"",TEXT('1.enter_test_summary'!B50,"#.##E+##")&amp;" "&amp;'1.enter_test_summary'!D50)</f>
        <v/>
      </c>
    </row>
    <row r="45" spans="1:2" x14ac:dyDescent="0.2">
      <c r="A45" s="14" t="s">
        <v>116</v>
      </c>
      <c r="B45" s="20" t="str">
        <f>IF(ISBLANK('1.enter_test_summary'!B51),"",TEXT('1.enter_test_summary'!B51,"#.##E+##")&amp;" "&amp;'1.enter_test_summary'!D51)</f>
        <v/>
      </c>
    </row>
    <row r="46" spans="1:2" x14ac:dyDescent="0.2">
      <c r="A46" s="14" t="s">
        <v>118</v>
      </c>
      <c r="B46" s="20" t="str">
        <f>IF(ISBLANK('1.enter_test_summary'!B52),"",TEXT('1.enter_test_summary'!B52,"#.##E+##")&amp;" "&amp;'1.enter_test_summary'!D52)</f>
        <v/>
      </c>
    </row>
    <row r="47" spans="1:2" x14ac:dyDescent="0.2">
      <c r="A47" s="14" t="s">
        <v>117</v>
      </c>
      <c r="B47" s="16" t="str">
        <f>IF(ISBLANK('1.enter_test_summary'!B53),"",'1.enter_test_summary'!B53)</f>
        <v/>
      </c>
    </row>
    <row r="48" spans="1:2" x14ac:dyDescent="0.2">
      <c r="A48" s="14" t="s">
        <v>111</v>
      </c>
      <c r="B48" s="16" t="str">
        <f>IF(ISBLANK('1.enter_test_summary'!B54),"",'1.enter_test_summary'!B54&amp;" "&amp;'1.enter_test_summary'!D54)</f>
        <v/>
      </c>
    </row>
    <row r="49" spans="1:2" x14ac:dyDescent="0.2">
      <c r="A49" s="14" t="s">
        <v>114</v>
      </c>
      <c r="B49" s="16" t="str">
        <f>IF(ISBLANK('1.enter_test_summary'!B55),"",'1.enter_test_summary'!B55)</f>
        <v/>
      </c>
    </row>
    <row r="50" spans="1:2" x14ac:dyDescent="0.2">
      <c r="A50" s="14" t="s">
        <v>112</v>
      </c>
      <c r="B50" s="16" t="str">
        <f>IF(ISBLANK('1.enter_test_summary'!B56),"",'1.enter_test_summary'!B56)</f>
        <v/>
      </c>
    </row>
    <row r="51" spans="1:2" x14ac:dyDescent="0.2">
      <c r="A51" s="14" t="s">
        <v>113</v>
      </c>
      <c r="B51" s="16" t="str">
        <f>IF(ISBLANK('1.enter_test_summary'!B57),"",'1.enter_test_summary'!B57)</f>
        <v/>
      </c>
    </row>
    <row r="52" spans="1:2" x14ac:dyDescent="0.2">
      <c r="A52" s="15" t="s">
        <v>166</v>
      </c>
      <c r="B52" s="18" t="str">
        <f>IF(ISBLANK('1.enter_test_summary'!B58),"",'1.enter_test_summary'!B58&amp;" "&amp;'1.enter_test_summary'!D58)</f>
        <v/>
      </c>
    </row>
  </sheetData>
  <mergeCells count="1">
    <mergeCell ref="A1:B1"/>
  </mergeCells>
  <pageMargins left="0.70866141732283472" right="0.70866141732283472" top="0.74803149606299213" bottom="0.74803149606299213" header="0.31496062992125984" footer="0.31496062992125984"/>
  <pageSetup scale="7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sheetPr>
  <dimension ref="B1:R31"/>
  <sheetViews>
    <sheetView workbookViewId="0">
      <selection activeCell="I40" sqref="I40"/>
    </sheetView>
  </sheetViews>
  <sheetFormatPr defaultRowHeight="12.75" x14ac:dyDescent="0.2"/>
  <cols>
    <col min="1" max="1" width="3.85546875" style="76" customWidth="1"/>
    <col min="2" max="2" width="19.5703125" style="76" customWidth="1"/>
    <col min="3" max="8" width="9.140625" style="76"/>
    <col min="9" max="9" width="22.5703125" style="76" customWidth="1"/>
    <col min="10" max="10" width="9.140625" style="76"/>
    <col min="11" max="11" width="18.85546875" style="76" customWidth="1"/>
    <col min="12" max="13" width="9.140625" style="76"/>
    <col min="14" max="14" width="14" style="76" customWidth="1"/>
    <col min="15" max="256" width="9.140625" style="76"/>
    <col min="257" max="257" width="3.85546875" style="76" customWidth="1"/>
    <col min="258" max="258" width="19.5703125" style="76" customWidth="1"/>
    <col min="259" max="264" width="9.140625" style="76"/>
    <col min="265" max="265" width="22.5703125" style="76" customWidth="1"/>
    <col min="266" max="266" width="9.140625" style="76"/>
    <col min="267" max="267" width="18.85546875" style="76" customWidth="1"/>
    <col min="268" max="269" width="9.140625" style="76"/>
    <col min="270" max="270" width="14" style="76" customWidth="1"/>
    <col min="271" max="512" width="9.140625" style="76"/>
    <col min="513" max="513" width="3.85546875" style="76" customWidth="1"/>
    <col min="514" max="514" width="19.5703125" style="76" customWidth="1"/>
    <col min="515" max="520" width="9.140625" style="76"/>
    <col min="521" max="521" width="22.5703125" style="76" customWidth="1"/>
    <col min="522" max="522" width="9.140625" style="76"/>
    <col min="523" max="523" width="18.85546875" style="76" customWidth="1"/>
    <col min="524" max="525" width="9.140625" style="76"/>
    <col min="526" max="526" width="14" style="76" customWidth="1"/>
    <col min="527" max="768" width="9.140625" style="76"/>
    <col min="769" max="769" width="3.85546875" style="76" customWidth="1"/>
    <col min="770" max="770" width="19.5703125" style="76" customWidth="1"/>
    <col min="771" max="776" width="9.140625" style="76"/>
    <col min="777" max="777" width="22.5703125" style="76" customWidth="1"/>
    <col min="778" max="778" width="9.140625" style="76"/>
    <col min="779" max="779" width="18.85546875" style="76" customWidth="1"/>
    <col min="780" max="781" width="9.140625" style="76"/>
    <col min="782" max="782" width="14" style="76" customWidth="1"/>
    <col min="783" max="1024" width="9.140625" style="76"/>
    <col min="1025" max="1025" width="3.85546875" style="76" customWidth="1"/>
    <col min="1026" max="1026" width="19.5703125" style="76" customWidth="1"/>
    <col min="1027" max="1032" width="9.140625" style="76"/>
    <col min="1033" max="1033" width="22.5703125" style="76" customWidth="1"/>
    <col min="1034" max="1034" width="9.140625" style="76"/>
    <col min="1035" max="1035" width="18.85546875" style="76" customWidth="1"/>
    <col min="1036" max="1037" width="9.140625" style="76"/>
    <col min="1038" max="1038" width="14" style="76" customWidth="1"/>
    <col min="1039" max="1280" width="9.140625" style="76"/>
    <col min="1281" max="1281" width="3.85546875" style="76" customWidth="1"/>
    <col min="1282" max="1282" width="19.5703125" style="76" customWidth="1"/>
    <col min="1283" max="1288" width="9.140625" style="76"/>
    <col min="1289" max="1289" width="22.5703125" style="76" customWidth="1"/>
    <col min="1290" max="1290" width="9.140625" style="76"/>
    <col min="1291" max="1291" width="18.85546875" style="76" customWidth="1"/>
    <col min="1292" max="1293" width="9.140625" style="76"/>
    <col min="1294" max="1294" width="14" style="76" customWidth="1"/>
    <col min="1295" max="1536" width="9.140625" style="76"/>
    <col min="1537" max="1537" width="3.85546875" style="76" customWidth="1"/>
    <col min="1538" max="1538" width="19.5703125" style="76" customWidth="1"/>
    <col min="1539" max="1544" width="9.140625" style="76"/>
    <col min="1545" max="1545" width="22.5703125" style="76" customWidth="1"/>
    <col min="1546" max="1546" width="9.140625" style="76"/>
    <col min="1547" max="1547" width="18.85546875" style="76" customWidth="1"/>
    <col min="1548" max="1549" width="9.140625" style="76"/>
    <col min="1550" max="1550" width="14" style="76" customWidth="1"/>
    <col min="1551" max="1792" width="9.140625" style="76"/>
    <col min="1793" max="1793" width="3.85546875" style="76" customWidth="1"/>
    <col min="1794" max="1794" width="19.5703125" style="76" customWidth="1"/>
    <col min="1795" max="1800" width="9.140625" style="76"/>
    <col min="1801" max="1801" width="22.5703125" style="76" customWidth="1"/>
    <col min="1802" max="1802" width="9.140625" style="76"/>
    <col min="1803" max="1803" width="18.85546875" style="76" customWidth="1"/>
    <col min="1804" max="1805" width="9.140625" style="76"/>
    <col min="1806" max="1806" width="14" style="76" customWidth="1"/>
    <col min="1807" max="2048" width="9.140625" style="76"/>
    <col min="2049" max="2049" width="3.85546875" style="76" customWidth="1"/>
    <col min="2050" max="2050" width="19.5703125" style="76" customWidth="1"/>
    <col min="2051" max="2056" width="9.140625" style="76"/>
    <col min="2057" max="2057" width="22.5703125" style="76" customWidth="1"/>
    <col min="2058" max="2058" width="9.140625" style="76"/>
    <col min="2059" max="2059" width="18.85546875" style="76" customWidth="1"/>
    <col min="2060" max="2061" width="9.140625" style="76"/>
    <col min="2062" max="2062" width="14" style="76" customWidth="1"/>
    <col min="2063" max="2304" width="9.140625" style="76"/>
    <col min="2305" max="2305" width="3.85546875" style="76" customWidth="1"/>
    <col min="2306" max="2306" width="19.5703125" style="76" customWidth="1"/>
    <col min="2307" max="2312" width="9.140625" style="76"/>
    <col min="2313" max="2313" width="22.5703125" style="76" customWidth="1"/>
    <col min="2314" max="2314" width="9.140625" style="76"/>
    <col min="2315" max="2315" width="18.85546875" style="76" customWidth="1"/>
    <col min="2316" max="2317" width="9.140625" style="76"/>
    <col min="2318" max="2318" width="14" style="76" customWidth="1"/>
    <col min="2319" max="2560" width="9.140625" style="76"/>
    <col min="2561" max="2561" width="3.85546875" style="76" customWidth="1"/>
    <col min="2562" max="2562" width="19.5703125" style="76" customWidth="1"/>
    <col min="2563" max="2568" width="9.140625" style="76"/>
    <col min="2569" max="2569" width="22.5703125" style="76" customWidth="1"/>
    <col min="2570" max="2570" width="9.140625" style="76"/>
    <col min="2571" max="2571" width="18.85546875" style="76" customWidth="1"/>
    <col min="2572" max="2573" width="9.140625" style="76"/>
    <col min="2574" max="2574" width="14" style="76" customWidth="1"/>
    <col min="2575" max="2816" width="9.140625" style="76"/>
    <col min="2817" max="2817" width="3.85546875" style="76" customWidth="1"/>
    <col min="2818" max="2818" width="19.5703125" style="76" customWidth="1"/>
    <col min="2819" max="2824" width="9.140625" style="76"/>
    <col min="2825" max="2825" width="22.5703125" style="76" customWidth="1"/>
    <col min="2826" max="2826" width="9.140625" style="76"/>
    <col min="2827" max="2827" width="18.85546875" style="76" customWidth="1"/>
    <col min="2828" max="2829" width="9.140625" style="76"/>
    <col min="2830" max="2830" width="14" style="76" customWidth="1"/>
    <col min="2831" max="3072" width="9.140625" style="76"/>
    <col min="3073" max="3073" width="3.85546875" style="76" customWidth="1"/>
    <col min="3074" max="3074" width="19.5703125" style="76" customWidth="1"/>
    <col min="3075" max="3080" width="9.140625" style="76"/>
    <col min="3081" max="3081" width="22.5703125" style="76" customWidth="1"/>
    <col min="3082" max="3082" width="9.140625" style="76"/>
    <col min="3083" max="3083" width="18.85546875" style="76" customWidth="1"/>
    <col min="3084" max="3085" width="9.140625" style="76"/>
    <col min="3086" max="3086" width="14" style="76" customWidth="1"/>
    <col min="3087" max="3328" width="9.140625" style="76"/>
    <col min="3329" max="3329" width="3.85546875" style="76" customWidth="1"/>
    <col min="3330" max="3330" width="19.5703125" style="76" customWidth="1"/>
    <col min="3331" max="3336" width="9.140625" style="76"/>
    <col min="3337" max="3337" width="22.5703125" style="76" customWidth="1"/>
    <col min="3338" max="3338" width="9.140625" style="76"/>
    <col min="3339" max="3339" width="18.85546875" style="76" customWidth="1"/>
    <col min="3340" max="3341" width="9.140625" style="76"/>
    <col min="3342" max="3342" width="14" style="76" customWidth="1"/>
    <col min="3343" max="3584" width="9.140625" style="76"/>
    <col min="3585" max="3585" width="3.85546875" style="76" customWidth="1"/>
    <col min="3586" max="3586" width="19.5703125" style="76" customWidth="1"/>
    <col min="3587" max="3592" width="9.140625" style="76"/>
    <col min="3593" max="3593" width="22.5703125" style="76" customWidth="1"/>
    <col min="3594" max="3594" width="9.140625" style="76"/>
    <col min="3595" max="3595" width="18.85546875" style="76" customWidth="1"/>
    <col min="3596" max="3597" width="9.140625" style="76"/>
    <col min="3598" max="3598" width="14" style="76" customWidth="1"/>
    <col min="3599" max="3840" width="9.140625" style="76"/>
    <col min="3841" max="3841" width="3.85546875" style="76" customWidth="1"/>
    <col min="3842" max="3842" width="19.5703125" style="76" customWidth="1"/>
    <col min="3843" max="3848" width="9.140625" style="76"/>
    <col min="3849" max="3849" width="22.5703125" style="76" customWidth="1"/>
    <col min="3850" max="3850" width="9.140625" style="76"/>
    <col min="3851" max="3851" width="18.85546875" style="76" customWidth="1"/>
    <col min="3852" max="3853" width="9.140625" style="76"/>
    <col min="3854" max="3854" width="14" style="76" customWidth="1"/>
    <col min="3855" max="4096" width="9.140625" style="76"/>
    <col min="4097" max="4097" width="3.85546875" style="76" customWidth="1"/>
    <col min="4098" max="4098" width="19.5703125" style="76" customWidth="1"/>
    <col min="4099" max="4104" width="9.140625" style="76"/>
    <col min="4105" max="4105" width="22.5703125" style="76" customWidth="1"/>
    <col min="4106" max="4106" width="9.140625" style="76"/>
    <col min="4107" max="4107" width="18.85546875" style="76" customWidth="1"/>
    <col min="4108" max="4109" width="9.140625" style="76"/>
    <col min="4110" max="4110" width="14" style="76" customWidth="1"/>
    <col min="4111" max="4352" width="9.140625" style="76"/>
    <col min="4353" max="4353" width="3.85546875" style="76" customWidth="1"/>
    <col min="4354" max="4354" width="19.5703125" style="76" customWidth="1"/>
    <col min="4355" max="4360" width="9.140625" style="76"/>
    <col min="4361" max="4361" width="22.5703125" style="76" customWidth="1"/>
    <col min="4362" max="4362" width="9.140625" style="76"/>
    <col min="4363" max="4363" width="18.85546875" style="76" customWidth="1"/>
    <col min="4364" max="4365" width="9.140625" style="76"/>
    <col min="4366" max="4366" width="14" style="76" customWidth="1"/>
    <col min="4367" max="4608" width="9.140625" style="76"/>
    <col min="4609" max="4609" width="3.85546875" style="76" customWidth="1"/>
    <col min="4610" max="4610" width="19.5703125" style="76" customWidth="1"/>
    <col min="4611" max="4616" width="9.140625" style="76"/>
    <col min="4617" max="4617" width="22.5703125" style="76" customWidth="1"/>
    <col min="4618" max="4618" width="9.140625" style="76"/>
    <col min="4619" max="4619" width="18.85546875" style="76" customWidth="1"/>
    <col min="4620" max="4621" width="9.140625" style="76"/>
    <col min="4622" max="4622" width="14" style="76" customWidth="1"/>
    <col min="4623" max="4864" width="9.140625" style="76"/>
    <col min="4865" max="4865" width="3.85546875" style="76" customWidth="1"/>
    <col min="4866" max="4866" width="19.5703125" style="76" customWidth="1"/>
    <col min="4867" max="4872" width="9.140625" style="76"/>
    <col min="4873" max="4873" width="22.5703125" style="76" customWidth="1"/>
    <col min="4874" max="4874" width="9.140625" style="76"/>
    <col min="4875" max="4875" width="18.85546875" style="76" customWidth="1"/>
    <col min="4876" max="4877" width="9.140625" style="76"/>
    <col min="4878" max="4878" width="14" style="76" customWidth="1"/>
    <col min="4879" max="5120" width="9.140625" style="76"/>
    <col min="5121" max="5121" width="3.85546875" style="76" customWidth="1"/>
    <col min="5122" max="5122" width="19.5703125" style="76" customWidth="1"/>
    <col min="5123" max="5128" width="9.140625" style="76"/>
    <col min="5129" max="5129" width="22.5703125" style="76" customWidth="1"/>
    <col min="5130" max="5130" width="9.140625" style="76"/>
    <col min="5131" max="5131" width="18.85546875" style="76" customWidth="1"/>
    <col min="5132" max="5133" width="9.140625" style="76"/>
    <col min="5134" max="5134" width="14" style="76" customWidth="1"/>
    <col min="5135" max="5376" width="9.140625" style="76"/>
    <col min="5377" max="5377" width="3.85546875" style="76" customWidth="1"/>
    <col min="5378" max="5378" width="19.5703125" style="76" customWidth="1"/>
    <col min="5379" max="5384" width="9.140625" style="76"/>
    <col min="5385" max="5385" width="22.5703125" style="76" customWidth="1"/>
    <col min="5386" max="5386" width="9.140625" style="76"/>
    <col min="5387" max="5387" width="18.85546875" style="76" customWidth="1"/>
    <col min="5388" max="5389" width="9.140625" style="76"/>
    <col min="5390" max="5390" width="14" style="76" customWidth="1"/>
    <col min="5391" max="5632" width="9.140625" style="76"/>
    <col min="5633" max="5633" width="3.85546875" style="76" customWidth="1"/>
    <col min="5634" max="5634" width="19.5703125" style="76" customWidth="1"/>
    <col min="5635" max="5640" width="9.140625" style="76"/>
    <col min="5641" max="5641" width="22.5703125" style="76" customWidth="1"/>
    <col min="5642" max="5642" width="9.140625" style="76"/>
    <col min="5643" max="5643" width="18.85546875" style="76" customWidth="1"/>
    <col min="5644" max="5645" width="9.140625" style="76"/>
    <col min="5646" max="5646" width="14" style="76" customWidth="1"/>
    <col min="5647" max="5888" width="9.140625" style="76"/>
    <col min="5889" max="5889" width="3.85546875" style="76" customWidth="1"/>
    <col min="5890" max="5890" width="19.5703125" style="76" customWidth="1"/>
    <col min="5891" max="5896" width="9.140625" style="76"/>
    <col min="5897" max="5897" width="22.5703125" style="76" customWidth="1"/>
    <col min="5898" max="5898" width="9.140625" style="76"/>
    <col min="5899" max="5899" width="18.85546875" style="76" customWidth="1"/>
    <col min="5900" max="5901" width="9.140625" style="76"/>
    <col min="5902" max="5902" width="14" style="76" customWidth="1"/>
    <col min="5903" max="6144" width="9.140625" style="76"/>
    <col min="6145" max="6145" width="3.85546875" style="76" customWidth="1"/>
    <col min="6146" max="6146" width="19.5703125" style="76" customWidth="1"/>
    <col min="6147" max="6152" width="9.140625" style="76"/>
    <col min="6153" max="6153" width="22.5703125" style="76" customWidth="1"/>
    <col min="6154" max="6154" width="9.140625" style="76"/>
    <col min="6155" max="6155" width="18.85546875" style="76" customWidth="1"/>
    <col min="6156" max="6157" width="9.140625" style="76"/>
    <col min="6158" max="6158" width="14" style="76" customWidth="1"/>
    <col min="6159" max="6400" width="9.140625" style="76"/>
    <col min="6401" max="6401" width="3.85546875" style="76" customWidth="1"/>
    <col min="6402" max="6402" width="19.5703125" style="76" customWidth="1"/>
    <col min="6403" max="6408" width="9.140625" style="76"/>
    <col min="6409" max="6409" width="22.5703125" style="76" customWidth="1"/>
    <col min="6410" max="6410" width="9.140625" style="76"/>
    <col min="6411" max="6411" width="18.85546875" style="76" customWidth="1"/>
    <col min="6412" max="6413" width="9.140625" style="76"/>
    <col min="6414" max="6414" width="14" style="76" customWidth="1"/>
    <col min="6415" max="6656" width="9.140625" style="76"/>
    <col min="6657" max="6657" width="3.85546875" style="76" customWidth="1"/>
    <col min="6658" max="6658" width="19.5703125" style="76" customWidth="1"/>
    <col min="6659" max="6664" width="9.140625" style="76"/>
    <col min="6665" max="6665" width="22.5703125" style="76" customWidth="1"/>
    <col min="6666" max="6666" width="9.140625" style="76"/>
    <col min="6667" max="6667" width="18.85546875" style="76" customWidth="1"/>
    <col min="6668" max="6669" width="9.140625" style="76"/>
    <col min="6670" max="6670" width="14" style="76" customWidth="1"/>
    <col min="6671" max="6912" width="9.140625" style="76"/>
    <col min="6913" max="6913" width="3.85546875" style="76" customWidth="1"/>
    <col min="6914" max="6914" width="19.5703125" style="76" customWidth="1"/>
    <col min="6915" max="6920" width="9.140625" style="76"/>
    <col min="6921" max="6921" width="22.5703125" style="76" customWidth="1"/>
    <col min="6922" max="6922" width="9.140625" style="76"/>
    <col min="6923" max="6923" width="18.85546875" style="76" customWidth="1"/>
    <col min="6924" max="6925" width="9.140625" style="76"/>
    <col min="6926" max="6926" width="14" style="76" customWidth="1"/>
    <col min="6927" max="7168" width="9.140625" style="76"/>
    <col min="7169" max="7169" width="3.85546875" style="76" customWidth="1"/>
    <col min="7170" max="7170" width="19.5703125" style="76" customWidth="1"/>
    <col min="7171" max="7176" width="9.140625" style="76"/>
    <col min="7177" max="7177" width="22.5703125" style="76" customWidth="1"/>
    <col min="7178" max="7178" width="9.140625" style="76"/>
    <col min="7179" max="7179" width="18.85546875" style="76" customWidth="1"/>
    <col min="7180" max="7181" width="9.140625" style="76"/>
    <col min="7182" max="7182" width="14" style="76" customWidth="1"/>
    <col min="7183" max="7424" width="9.140625" style="76"/>
    <col min="7425" max="7425" width="3.85546875" style="76" customWidth="1"/>
    <col min="7426" max="7426" width="19.5703125" style="76" customWidth="1"/>
    <col min="7427" max="7432" width="9.140625" style="76"/>
    <col min="7433" max="7433" width="22.5703125" style="76" customWidth="1"/>
    <col min="7434" max="7434" width="9.140625" style="76"/>
    <col min="7435" max="7435" width="18.85546875" style="76" customWidth="1"/>
    <col min="7436" max="7437" width="9.140625" style="76"/>
    <col min="7438" max="7438" width="14" style="76" customWidth="1"/>
    <col min="7439" max="7680" width="9.140625" style="76"/>
    <col min="7681" max="7681" width="3.85546875" style="76" customWidth="1"/>
    <col min="7682" max="7682" width="19.5703125" style="76" customWidth="1"/>
    <col min="7683" max="7688" width="9.140625" style="76"/>
    <col min="7689" max="7689" width="22.5703125" style="76" customWidth="1"/>
    <col min="7690" max="7690" width="9.140625" style="76"/>
    <col min="7691" max="7691" width="18.85546875" style="76" customWidth="1"/>
    <col min="7692" max="7693" width="9.140625" style="76"/>
    <col min="7694" max="7694" width="14" style="76" customWidth="1"/>
    <col min="7695" max="7936" width="9.140625" style="76"/>
    <col min="7937" max="7937" width="3.85546875" style="76" customWidth="1"/>
    <col min="7938" max="7938" width="19.5703125" style="76" customWidth="1"/>
    <col min="7939" max="7944" width="9.140625" style="76"/>
    <col min="7945" max="7945" width="22.5703125" style="76" customWidth="1"/>
    <col min="7946" max="7946" width="9.140625" style="76"/>
    <col min="7947" max="7947" width="18.85546875" style="76" customWidth="1"/>
    <col min="7948" max="7949" width="9.140625" style="76"/>
    <col min="7950" max="7950" width="14" style="76" customWidth="1"/>
    <col min="7951" max="8192" width="9.140625" style="76"/>
    <col min="8193" max="8193" width="3.85546875" style="76" customWidth="1"/>
    <col min="8194" max="8194" width="19.5703125" style="76" customWidth="1"/>
    <col min="8195" max="8200" width="9.140625" style="76"/>
    <col min="8201" max="8201" width="22.5703125" style="76" customWidth="1"/>
    <col min="8202" max="8202" width="9.140625" style="76"/>
    <col min="8203" max="8203" width="18.85546875" style="76" customWidth="1"/>
    <col min="8204" max="8205" width="9.140625" style="76"/>
    <col min="8206" max="8206" width="14" style="76" customWidth="1"/>
    <col min="8207" max="8448" width="9.140625" style="76"/>
    <col min="8449" max="8449" width="3.85546875" style="76" customWidth="1"/>
    <col min="8450" max="8450" width="19.5703125" style="76" customWidth="1"/>
    <col min="8451" max="8456" width="9.140625" style="76"/>
    <col min="8457" max="8457" width="22.5703125" style="76" customWidth="1"/>
    <col min="8458" max="8458" width="9.140625" style="76"/>
    <col min="8459" max="8459" width="18.85546875" style="76" customWidth="1"/>
    <col min="8460" max="8461" width="9.140625" style="76"/>
    <col min="8462" max="8462" width="14" style="76" customWidth="1"/>
    <col min="8463" max="8704" width="9.140625" style="76"/>
    <col min="8705" max="8705" width="3.85546875" style="76" customWidth="1"/>
    <col min="8706" max="8706" width="19.5703125" style="76" customWidth="1"/>
    <col min="8707" max="8712" width="9.140625" style="76"/>
    <col min="8713" max="8713" width="22.5703125" style="76" customWidth="1"/>
    <col min="8714" max="8714" width="9.140625" style="76"/>
    <col min="8715" max="8715" width="18.85546875" style="76" customWidth="1"/>
    <col min="8716" max="8717" width="9.140625" style="76"/>
    <col min="8718" max="8718" width="14" style="76" customWidth="1"/>
    <col min="8719" max="8960" width="9.140625" style="76"/>
    <col min="8961" max="8961" width="3.85546875" style="76" customWidth="1"/>
    <col min="8962" max="8962" width="19.5703125" style="76" customWidth="1"/>
    <col min="8963" max="8968" width="9.140625" style="76"/>
    <col min="8969" max="8969" width="22.5703125" style="76" customWidth="1"/>
    <col min="8970" max="8970" width="9.140625" style="76"/>
    <col min="8971" max="8971" width="18.85546875" style="76" customWidth="1"/>
    <col min="8972" max="8973" width="9.140625" style="76"/>
    <col min="8974" max="8974" width="14" style="76" customWidth="1"/>
    <col min="8975" max="9216" width="9.140625" style="76"/>
    <col min="9217" max="9217" width="3.85546875" style="76" customWidth="1"/>
    <col min="9218" max="9218" width="19.5703125" style="76" customWidth="1"/>
    <col min="9219" max="9224" width="9.140625" style="76"/>
    <col min="9225" max="9225" width="22.5703125" style="76" customWidth="1"/>
    <col min="9226" max="9226" width="9.140625" style="76"/>
    <col min="9227" max="9227" width="18.85546875" style="76" customWidth="1"/>
    <col min="9228" max="9229" width="9.140625" style="76"/>
    <col min="9230" max="9230" width="14" style="76" customWidth="1"/>
    <col min="9231" max="9472" width="9.140625" style="76"/>
    <col min="9473" max="9473" width="3.85546875" style="76" customWidth="1"/>
    <col min="9474" max="9474" width="19.5703125" style="76" customWidth="1"/>
    <col min="9475" max="9480" width="9.140625" style="76"/>
    <col min="9481" max="9481" width="22.5703125" style="76" customWidth="1"/>
    <col min="9482" max="9482" width="9.140625" style="76"/>
    <col min="9483" max="9483" width="18.85546875" style="76" customWidth="1"/>
    <col min="9484" max="9485" width="9.140625" style="76"/>
    <col min="9486" max="9486" width="14" style="76" customWidth="1"/>
    <col min="9487" max="9728" width="9.140625" style="76"/>
    <col min="9729" max="9729" width="3.85546875" style="76" customWidth="1"/>
    <col min="9730" max="9730" width="19.5703125" style="76" customWidth="1"/>
    <col min="9731" max="9736" width="9.140625" style="76"/>
    <col min="9737" max="9737" width="22.5703125" style="76" customWidth="1"/>
    <col min="9738" max="9738" width="9.140625" style="76"/>
    <col min="9739" max="9739" width="18.85546875" style="76" customWidth="1"/>
    <col min="9740" max="9741" width="9.140625" style="76"/>
    <col min="9742" max="9742" width="14" style="76" customWidth="1"/>
    <col min="9743" max="9984" width="9.140625" style="76"/>
    <col min="9985" max="9985" width="3.85546875" style="76" customWidth="1"/>
    <col min="9986" max="9986" width="19.5703125" style="76" customWidth="1"/>
    <col min="9987" max="9992" width="9.140625" style="76"/>
    <col min="9993" max="9993" width="22.5703125" style="76" customWidth="1"/>
    <col min="9994" max="9994" width="9.140625" style="76"/>
    <col min="9995" max="9995" width="18.85546875" style="76" customWidth="1"/>
    <col min="9996" max="9997" width="9.140625" style="76"/>
    <col min="9998" max="9998" width="14" style="76" customWidth="1"/>
    <col min="9999" max="10240" width="9.140625" style="76"/>
    <col min="10241" max="10241" width="3.85546875" style="76" customWidth="1"/>
    <col min="10242" max="10242" width="19.5703125" style="76" customWidth="1"/>
    <col min="10243" max="10248" width="9.140625" style="76"/>
    <col min="10249" max="10249" width="22.5703125" style="76" customWidth="1"/>
    <col min="10250" max="10250" width="9.140625" style="76"/>
    <col min="10251" max="10251" width="18.85546875" style="76" customWidth="1"/>
    <col min="10252" max="10253" width="9.140625" style="76"/>
    <col min="10254" max="10254" width="14" style="76" customWidth="1"/>
    <col min="10255" max="10496" width="9.140625" style="76"/>
    <col min="10497" max="10497" width="3.85546875" style="76" customWidth="1"/>
    <col min="10498" max="10498" width="19.5703125" style="76" customWidth="1"/>
    <col min="10499" max="10504" width="9.140625" style="76"/>
    <col min="10505" max="10505" width="22.5703125" style="76" customWidth="1"/>
    <col min="10506" max="10506" width="9.140625" style="76"/>
    <col min="10507" max="10507" width="18.85546875" style="76" customWidth="1"/>
    <col min="10508" max="10509" width="9.140625" style="76"/>
    <col min="10510" max="10510" width="14" style="76" customWidth="1"/>
    <col min="10511" max="10752" width="9.140625" style="76"/>
    <col min="10753" max="10753" width="3.85546875" style="76" customWidth="1"/>
    <col min="10754" max="10754" width="19.5703125" style="76" customWidth="1"/>
    <col min="10755" max="10760" width="9.140625" style="76"/>
    <col min="10761" max="10761" width="22.5703125" style="76" customWidth="1"/>
    <col min="10762" max="10762" width="9.140625" style="76"/>
    <col min="10763" max="10763" width="18.85546875" style="76" customWidth="1"/>
    <col min="10764" max="10765" width="9.140625" style="76"/>
    <col min="10766" max="10766" width="14" style="76" customWidth="1"/>
    <col min="10767" max="11008" width="9.140625" style="76"/>
    <col min="11009" max="11009" width="3.85546875" style="76" customWidth="1"/>
    <col min="11010" max="11010" width="19.5703125" style="76" customWidth="1"/>
    <col min="11011" max="11016" width="9.140625" style="76"/>
    <col min="11017" max="11017" width="22.5703125" style="76" customWidth="1"/>
    <col min="11018" max="11018" width="9.140625" style="76"/>
    <col min="11019" max="11019" width="18.85546875" style="76" customWidth="1"/>
    <col min="11020" max="11021" width="9.140625" style="76"/>
    <col min="11022" max="11022" width="14" style="76" customWidth="1"/>
    <col min="11023" max="11264" width="9.140625" style="76"/>
    <col min="11265" max="11265" width="3.85546875" style="76" customWidth="1"/>
    <col min="11266" max="11266" width="19.5703125" style="76" customWidth="1"/>
    <col min="11267" max="11272" width="9.140625" style="76"/>
    <col min="11273" max="11273" width="22.5703125" style="76" customWidth="1"/>
    <col min="11274" max="11274" width="9.140625" style="76"/>
    <col min="11275" max="11275" width="18.85546875" style="76" customWidth="1"/>
    <col min="11276" max="11277" width="9.140625" style="76"/>
    <col min="11278" max="11278" width="14" style="76" customWidth="1"/>
    <col min="11279" max="11520" width="9.140625" style="76"/>
    <col min="11521" max="11521" width="3.85546875" style="76" customWidth="1"/>
    <col min="11522" max="11522" width="19.5703125" style="76" customWidth="1"/>
    <col min="11523" max="11528" width="9.140625" style="76"/>
    <col min="11529" max="11529" width="22.5703125" style="76" customWidth="1"/>
    <col min="11530" max="11530" width="9.140625" style="76"/>
    <col min="11531" max="11531" width="18.85546875" style="76" customWidth="1"/>
    <col min="11532" max="11533" width="9.140625" style="76"/>
    <col min="11534" max="11534" width="14" style="76" customWidth="1"/>
    <col min="11535" max="11776" width="9.140625" style="76"/>
    <col min="11777" max="11777" width="3.85546875" style="76" customWidth="1"/>
    <col min="11778" max="11778" width="19.5703125" style="76" customWidth="1"/>
    <col min="11779" max="11784" width="9.140625" style="76"/>
    <col min="11785" max="11785" width="22.5703125" style="76" customWidth="1"/>
    <col min="11786" max="11786" width="9.140625" style="76"/>
    <col min="11787" max="11787" width="18.85546875" style="76" customWidth="1"/>
    <col min="11788" max="11789" width="9.140625" style="76"/>
    <col min="11790" max="11790" width="14" style="76" customWidth="1"/>
    <col min="11791" max="12032" width="9.140625" style="76"/>
    <col min="12033" max="12033" width="3.85546875" style="76" customWidth="1"/>
    <col min="12034" max="12034" width="19.5703125" style="76" customWidth="1"/>
    <col min="12035" max="12040" width="9.140625" style="76"/>
    <col min="12041" max="12041" width="22.5703125" style="76" customWidth="1"/>
    <col min="12042" max="12042" width="9.140625" style="76"/>
    <col min="12043" max="12043" width="18.85546875" style="76" customWidth="1"/>
    <col min="12044" max="12045" width="9.140625" style="76"/>
    <col min="12046" max="12046" width="14" style="76" customWidth="1"/>
    <col min="12047" max="12288" width="9.140625" style="76"/>
    <col min="12289" max="12289" width="3.85546875" style="76" customWidth="1"/>
    <col min="12290" max="12290" width="19.5703125" style="76" customWidth="1"/>
    <col min="12291" max="12296" width="9.140625" style="76"/>
    <col min="12297" max="12297" width="22.5703125" style="76" customWidth="1"/>
    <col min="12298" max="12298" width="9.140625" style="76"/>
    <col min="12299" max="12299" width="18.85546875" style="76" customWidth="1"/>
    <col min="12300" max="12301" width="9.140625" style="76"/>
    <col min="12302" max="12302" width="14" style="76" customWidth="1"/>
    <col min="12303" max="12544" width="9.140625" style="76"/>
    <col min="12545" max="12545" width="3.85546875" style="76" customWidth="1"/>
    <col min="12546" max="12546" width="19.5703125" style="76" customWidth="1"/>
    <col min="12547" max="12552" width="9.140625" style="76"/>
    <col min="12553" max="12553" width="22.5703125" style="76" customWidth="1"/>
    <col min="12554" max="12554" width="9.140625" style="76"/>
    <col min="12555" max="12555" width="18.85546875" style="76" customWidth="1"/>
    <col min="12556" max="12557" width="9.140625" style="76"/>
    <col min="12558" max="12558" width="14" style="76" customWidth="1"/>
    <col min="12559" max="12800" width="9.140625" style="76"/>
    <col min="12801" max="12801" width="3.85546875" style="76" customWidth="1"/>
    <col min="12802" max="12802" width="19.5703125" style="76" customWidth="1"/>
    <col min="12803" max="12808" width="9.140625" style="76"/>
    <col min="12809" max="12809" width="22.5703125" style="76" customWidth="1"/>
    <col min="12810" max="12810" width="9.140625" style="76"/>
    <col min="12811" max="12811" width="18.85546875" style="76" customWidth="1"/>
    <col min="12812" max="12813" width="9.140625" style="76"/>
    <col min="12814" max="12814" width="14" style="76" customWidth="1"/>
    <col min="12815" max="13056" width="9.140625" style="76"/>
    <col min="13057" max="13057" width="3.85546875" style="76" customWidth="1"/>
    <col min="13058" max="13058" width="19.5703125" style="76" customWidth="1"/>
    <col min="13059" max="13064" width="9.140625" style="76"/>
    <col min="13065" max="13065" width="22.5703125" style="76" customWidth="1"/>
    <col min="13066" max="13066" width="9.140625" style="76"/>
    <col min="13067" max="13067" width="18.85546875" style="76" customWidth="1"/>
    <col min="13068" max="13069" width="9.140625" style="76"/>
    <col min="13070" max="13070" width="14" style="76" customWidth="1"/>
    <col min="13071" max="13312" width="9.140625" style="76"/>
    <col min="13313" max="13313" width="3.85546875" style="76" customWidth="1"/>
    <col min="13314" max="13314" width="19.5703125" style="76" customWidth="1"/>
    <col min="13315" max="13320" width="9.140625" style="76"/>
    <col min="13321" max="13321" width="22.5703125" style="76" customWidth="1"/>
    <col min="13322" max="13322" width="9.140625" style="76"/>
    <col min="13323" max="13323" width="18.85546875" style="76" customWidth="1"/>
    <col min="13324" max="13325" width="9.140625" style="76"/>
    <col min="13326" max="13326" width="14" style="76" customWidth="1"/>
    <col min="13327" max="13568" width="9.140625" style="76"/>
    <col min="13569" max="13569" width="3.85546875" style="76" customWidth="1"/>
    <col min="13570" max="13570" width="19.5703125" style="76" customWidth="1"/>
    <col min="13571" max="13576" width="9.140625" style="76"/>
    <col min="13577" max="13577" width="22.5703125" style="76" customWidth="1"/>
    <col min="13578" max="13578" width="9.140625" style="76"/>
    <col min="13579" max="13579" width="18.85546875" style="76" customWidth="1"/>
    <col min="13580" max="13581" width="9.140625" style="76"/>
    <col min="13582" max="13582" width="14" style="76" customWidth="1"/>
    <col min="13583" max="13824" width="9.140625" style="76"/>
    <col min="13825" max="13825" width="3.85546875" style="76" customWidth="1"/>
    <col min="13826" max="13826" width="19.5703125" style="76" customWidth="1"/>
    <col min="13827" max="13832" width="9.140625" style="76"/>
    <col min="13833" max="13833" width="22.5703125" style="76" customWidth="1"/>
    <col min="13834" max="13834" width="9.140625" style="76"/>
    <col min="13835" max="13835" width="18.85546875" style="76" customWidth="1"/>
    <col min="13836" max="13837" width="9.140625" style="76"/>
    <col min="13838" max="13838" width="14" style="76" customWidth="1"/>
    <col min="13839" max="14080" width="9.140625" style="76"/>
    <col min="14081" max="14081" width="3.85546875" style="76" customWidth="1"/>
    <col min="14082" max="14082" width="19.5703125" style="76" customWidth="1"/>
    <col min="14083" max="14088" width="9.140625" style="76"/>
    <col min="14089" max="14089" width="22.5703125" style="76" customWidth="1"/>
    <col min="14090" max="14090" width="9.140625" style="76"/>
    <col min="14091" max="14091" width="18.85546875" style="76" customWidth="1"/>
    <col min="14092" max="14093" width="9.140625" style="76"/>
    <col min="14094" max="14094" width="14" style="76" customWidth="1"/>
    <col min="14095" max="14336" width="9.140625" style="76"/>
    <col min="14337" max="14337" width="3.85546875" style="76" customWidth="1"/>
    <col min="14338" max="14338" width="19.5703125" style="76" customWidth="1"/>
    <col min="14339" max="14344" width="9.140625" style="76"/>
    <col min="14345" max="14345" width="22.5703125" style="76" customWidth="1"/>
    <col min="14346" max="14346" width="9.140625" style="76"/>
    <col min="14347" max="14347" width="18.85546875" style="76" customWidth="1"/>
    <col min="14348" max="14349" width="9.140625" style="76"/>
    <col min="14350" max="14350" width="14" style="76" customWidth="1"/>
    <col min="14351" max="14592" width="9.140625" style="76"/>
    <col min="14593" max="14593" width="3.85546875" style="76" customWidth="1"/>
    <col min="14594" max="14594" width="19.5703125" style="76" customWidth="1"/>
    <col min="14595" max="14600" width="9.140625" style="76"/>
    <col min="14601" max="14601" width="22.5703125" style="76" customWidth="1"/>
    <col min="14602" max="14602" width="9.140625" style="76"/>
    <col min="14603" max="14603" width="18.85546875" style="76" customWidth="1"/>
    <col min="14604" max="14605" width="9.140625" style="76"/>
    <col min="14606" max="14606" width="14" style="76" customWidth="1"/>
    <col min="14607" max="14848" width="9.140625" style="76"/>
    <col min="14849" max="14849" width="3.85546875" style="76" customWidth="1"/>
    <col min="14850" max="14850" width="19.5703125" style="76" customWidth="1"/>
    <col min="14851" max="14856" width="9.140625" style="76"/>
    <col min="14857" max="14857" width="22.5703125" style="76" customWidth="1"/>
    <col min="14858" max="14858" width="9.140625" style="76"/>
    <col min="14859" max="14859" width="18.85546875" style="76" customWidth="1"/>
    <col min="14860" max="14861" width="9.140625" style="76"/>
    <col min="14862" max="14862" width="14" style="76" customWidth="1"/>
    <col min="14863" max="15104" width="9.140625" style="76"/>
    <col min="15105" max="15105" width="3.85546875" style="76" customWidth="1"/>
    <col min="15106" max="15106" width="19.5703125" style="76" customWidth="1"/>
    <col min="15107" max="15112" width="9.140625" style="76"/>
    <col min="15113" max="15113" width="22.5703125" style="76" customWidth="1"/>
    <col min="15114" max="15114" width="9.140625" style="76"/>
    <col min="15115" max="15115" width="18.85546875" style="76" customWidth="1"/>
    <col min="15116" max="15117" width="9.140625" style="76"/>
    <col min="15118" max="15118" width="14" style="76" customWidth="1"/>
    <col min="15119" max="15360" width="9.140625" style="76"/>
    <col min="15361" max="15361" width="3.85546875" style="76" customWidth="1"/>
    <col min="15362" max="15362" width="19.5703125" style="76" customWidth="1"/>
    <col min="15363" max="15368" width="9.140625" style="76"/>
    <col min="15369" max="15369" width="22.5703125" style="76" customWidth="1"/>
    <col min="15370" max="15370" width="9.140625" style="76"/>
    <col min="15371" max="15371" width="18.85546875" style="76" customWidth="1"/>
    <col min="15372" max="15373" width="9.140625" style="76"/>
    <col min="15374" max="15374" width="14" style="76" customWidth="1"/>
    <col min="15375" max="15616" width="9.140625" style="76"/>
    <col min="15617" max="15617" width="3.85546875" style="76" customWidth="1"/>
    <col min="15618" max="15618" width="19.5703125" style="76" customWidth="1"/>
    <col min="15619" max="15624" width="9.140625" style="76"/>
    <col min="15625" max="15625" width="22.5703125" style="76" customWidth="1"/>
    <col min="15626" max="15626" width="9.140625" style="76"/>
    <col min="15627" max="15627" width="18.85546875" style="76" customWidth="1"/>
    <col min="15628" max="15629" width="9.140625" style="76"/>
    <col min="15630" max="15630" width="14" style="76" customWidth="1"/>
    <col min="15631" max="15872" width="9.140625" style="76"/>
    <col min="15873" max="15873" width="3.85546875" style="76" customWidth="1"/>
    <col min="15874" max="15874" width="19.5703125" style="76" customWidth="1"/>
    <col min="15875" max="15880" width="9.140625" style="76"/>
    <col min="15881" max="15881" width="22.5703125" style="76" customWidth="1"/>
    <col min="15882" max="15882" width="9.140625" style="76"/>
    <col min="15883" max="15883" width="18.85546875" style="76" customWidth="1"/>
    <col min="15884" max="15885" width="9.140625" style="76"/>
    <col min="15886" max="15886" width="14" style="76" customWidth="1"/>
    <col min="15887" max="16128" width="9.140625" style="76"/>
    <col min="16129" max="16129" width="3.85546875" style="76" customWidth="1"/>
    <col min="16130" max="16130" width="19.5703125" style="76" customWidth="1"/>
    <col min="16131" max="16136" width="9.140625" style="76"/>
    <col min="16137" max="16137" width="22.5703125" style="76" customWidth="1"/>
    <col min="16138" max="16138" width="9.140625" style="76"/>
    <col min="16139" max="16139" width="18.85546875" style="76" customWidth="1"/>
    <col min="16140" max="16141" width="9.140625" style="76"/>
    <col min="16142" max="16142" width="14" style="76" customWidth="1"/>
    <col min="16143" max="16384" width="9.140625" style="76"/>
  </cols>
  <sheetData>
    <row r="1" spans="2:18" ht="18" x14ac:dyDescent="0.25">
      <c r="B1" s="75" t="s">
        <v>208</v>
      </c>
    </row>
    <row r="2" spans="2:18" ht="18" x14ac:dyDescent="0.25">
      <c r="B2" s="75"/>
    </row>
    <row r="3" spans="2:18" x14ac:dyDescent="0.2">
      <c r="B3" s="77" t="s">
        <v>209</v>
      </c>
      <c r="K3" s="77" t="s">
        <v>210</v>
      </c>
    </row>
    <row r="5" spans="2:18" x14ac:dyDescent="0.2">
      <c r="B5" s="78" t="s">
        <v>211</v>
      </c>
      <c r="K5" s="78" t="s">
        <v>212</v>
      </c>
    </row>
    <row r="11" spans="2:18" x14ac:dyDescent="0.2">
      <c r="B11" s="78" t="s">
        <v>213</v>
      </c>
      <c r="K11" s="78" t="s">
        <v>213</v>
      </c>
    </row>
    <row r="12" spans="2:18" ht="15.75" x14ac:dyDescent="0.3">
      <c r="B12" s="79" t="s">
        <v>214</v>
      </c>
      <c r="C12" s="80"/>
      <c r="D12" s="80"/>
      <c r="E12" s="80"/>
      <c r="F12" s="80"/>
      <c r="G12" s="80"/>
      <c r="H12" s="80"/>
      <c r="I12" s="81"/>
      <c r="K12" s="79" t="s">
        <v>214</v>
      </c>
      <c r="L12" s="80"/>
      <c r="M12" s="80"/>
      <c r="N12" s="80"/>
      <c r="O12" s="80"/>
      <c r="P12" s="80"/>
      <c r="Q12" s="80"/>
      <c r="R12" s="81"/>
    </row>
    <row r="13" spans="2:18" ht="14.25" x14ac:dyDescent="0.2">
      <c r="B13" s="82" t="s">
        <v>215</v>
      </c>
      <c r="C13" s="83"/>
      <c r="D13" s="83"/>
      <c r="E13" s="83"/>
      <c r="F13" s="83"/>
      <c r="G13" s="83"/>
      <c r="H13" s="83"/>
      <c r="I13" s="84"/>
      <c r="K13" s="82" t="s">
        <v>215</v>
      </c>
      <c r="L13" s="83"/>
      <c r="M13" s="83"/>
      <c r="N13" s="83"/>
      <c r="O13" s="83"/>
      <c r="P13" s="83"/>
      <c r="Q13" s="83"/>
      <c r="R13" s="84"/>
    </row>
    <row r="14" spans="2:18" ht="15.75" x14ac:dyDescent="0.3">
      <c r="B14" s="82" t="s">
        <v>216</v>
      </c>
      <c r="C14" s="83"/>
      <c r="D14" s="83"/>
      <c r="E14" s="83"/>
      <c r="F14" s="83"/>
      <c r="G14" s="83"/>
      <c r="H14" s="83"/>
      <c r="I14" s="84"/>
      <c r="K14" s="82" t="s">
        <v>216</v>
      </c>
      <c r="L14" s="83"/>
      <c r="M14" s="83"/>
      <c r="N14" s="83"/>
      <c r="O14" s="83"/>
      <c r="P14" s="83"/>
      <c r="Q14" s="83"/>
      <c r="R14" s="84"/>
    </row>
    <row r="15" spans="2:18" ht="15.75" x14ac:dyDescent="0.3">
      <c r="B15" s="82" t="s">
        <v>217</v>
      </c>
      <c r="C15" s="83"/>
      <c r="D15" s="83"/>
      <c r="E15" s="83"/>
      <c r="F15" s="83"/>
      <c r="G15" s="83"/>
      <c r="H15" s="83"/>
      <c r="I15" s="84"/>
      <c r="K15" s="82" t="s">
        <v>217</v>
      </c>
      <c r="L15" s="83"/>
      <c r="M15" s="83"/>
      <c r="N15" s="83"/>
      <c r="O15" s="83"/>
      <c r="P15" s="83"/>
      <c r="Q15" s="83"/>
      <c r="R15" s="84"/>
    </row>
    <row r="16" spans="2:18" ht="14.25" x14ac:dyDescent="0.2">
      <c r="B16" s="82" t="s">
        <v>218</v>
      </c>
      <c r="C16" s="83"/>
      <c r="D16" s="83"/>
      <c r="E16" s="83"/>
      <c r="F16" s="83"/>
      <c r="G16" s="83"/>
      <c r="H16" s="83"/>
      <c r="I16" s="84"/>
      <c r="K16" s="82" t="s">
        <v>218</v>
      </c>
      <c r="L16" s="83"/>
      <c r="M16" s="83"/>
      <c r="N16" s="83"/>
      <c r="O16" s="83"/>
      <c r="P16" s="83"/>
      <c r="Q16" s="83"/>
      <c r="R16" s="84"/>
    </row>
    <row r="17" spans="2:18" ht="15.75" x14ac:dyDescent="0.3">
      <c r="B17" s="82" t="s">
        <v>219</v>
      </c>
      <c r="C17" s="83"/>
      <c r="D17" s="83"/>
      <c r="E17" s="83"/>
      <c r="F17" s="83"/>
      <c r="G17" s="83"/>
      <c r="H17" s="83"/>
      <c r="I17" s="84"/>
      <c r="K17" s="82" t="s">
        <v>219</v>
      </c>
      <c r="L17" s="83"/>
      <c r="M17" s="83"/>
      <c r="N17" s="83"/>
      <c r="O17" s="83"/>
      <c r="P17" s="83"/>
      <c r="Q17" s="83"/>
      <c r="R17" s="84"/>
    </row>
    <row r="18" spans="2:18" ht="44.25" customHeight="1" x14ac:dyDescent="0.2">
      <c r="B18" s="150" t="s">
        <v>220</v>
      </c>
      <c r="C18" s="151"/>
      <c r="D18" s="151"/>
      <c r="E18" s="151"/>
      <c r="F18" s="151"/>
      <c r="G18" s="151"/>
      <c r="H18" s="151"/>
      <c r="I18" s="152"/>
      <c r="K18" s="150" t="s">
        <v>220</v>
      </c>
      <c r="L18" s="151"/>
      <c r="M18" s="151"/>
      <c r="N18" s="151"/>
      <c r="O18" s="151"/>
      <c r="P18" s="151"/>
      <c r="Q18" s="151"/>
      <c r="R18" s="152"/>
    </row>
    <row r="20" spans="2:18" x14ac:dyDescent="0.2">
      <c r="B20" s="78" t="s">
        <v>221</v>
      </c>
      <c r="K20" s="78" t="s">
        <v>221</v>
      </c>
    </row>
    <row r="21" spans="2:18" ht="15.75" x14ac:dyDescent="0.3">
      <c r="B21" s="85" t="s">
        <v>222</v>
      </c>
      <c r="C21" s="86"/>
      <c r="K21" s="85" t="s">
        <v>223</v>
      </c>
      <c r="L21" s="87"/>
      <c r="M21" s="80"/>
      <c r="N21" s="88" t="s">
        <v>224</v>
      </c>
      <c r="O21" s="86"/>
    </row>
    <row r="22" spans="2:18" ht="15.75" x14ac:dyDescent="0.3">
      <c r="B22" s="89" t="s">
        <v>225</v>
      </c>
      <c r="C22" s="90"/>
      <c r="K22" s="89" t="s">
        <v>225</v>
      </c>
      <c r="L22" s="91"/>
      <c r="M22" s="92"/>
      <c r="N22" s="93" t="s">
        <v>226</v>
      </c>
      <c r="O22" s="90"/>
    </row>
    <row r="23" spans="2:18" x14ac:dyDescent="0.2">
      <c r="B23" s="94"/>
      <c r="K23" s="95"/>
    </row>
    <row r="24" spans="2:18" x14ac:dyDescent="0.2">
      <c r="B24" s="96" t="s">
        <v>227</v>
      </c>
      <c r="K24" s="96" t="s">
        <v>227</v>
      </c>
    </row>
    <row r="25" spans="2:18" ht="15.75" x14ac:dyDescent="0.3">
      <c r="B25" s="85" t="s">
        <v>228</v>
      </c>
      <c r="C25" s="97">
        <f>0.683*0.7*C22*C21</f>
        <v>0</v>
      </c>
      <c r="K25" s="85" t="s">
        <v>228</v>
      </c>
      <c r="L25" s="97" t="e">
        <f>0.7*L22*L21/(O21+O22)</f>
        <v>#DIV/0!</v>
      </c>
    </row>
    <row r="26" spans="2:18" ht="15.75" x14ac:dyDescent="0.3">
      <c r="B26" s="98" t="s">
        <v>229</v>
      </c>
      <c r="C26" s="99">
        <f>C25*1000/1440</f>
        <v>0</v>
      </c>
      <c r="K26" s="98" t="s">
        <v>229</v>
      </c>
      <c r="L26" s="99" t="e">
        <f>L25*1000/1440</f>
        <v>#DIV/0!</v>
      </c>
    </row>
    <row r="28" spans="2:18" x14ac:dyDescent="0.2">
      <c r="B28" s="78" t="s">
        <v>230</v>
      </c>
      <c r="K28" s="78" t="s">
        <v>230</v>
      </c>
    </row>
    <row r="29" spans="2:18" ht="69" customHeight="1" x14ac:dyDescent="0.2">
      <c r="B29" s="100" t="s">
        <v>231</v>
      </c>
      <c r="C29" s="153" t="s">
        <v>232</v>
      </c>
      <c r="D29" s="154"/>
      <c r="E29" s="154"/>
      <c r="F29" s="154"/>
      <c r="G29" s="154"/>
      <c r="H29" s="154"/>
      <c r="I29" s="155"/>
      <c r="K29" s="100" t="s">
        <v>231</v>
      </c>
      <c r="L29" s="153" t="s">
        <v>233</v>
      </c>
      <c r="M29" s="154"/>
      <c r="N29" s="154"/>
      <c r="O29" s="154"/>
      <c r="P29" s="154"/>
      <c r="Q29" s="154"/>
      <c r="R29" s="155"/>
    </row>
    <row r="30" spans="2:18" ht="27.75" customHeight="1" x14ac:dyDescent="0.2">
      <c r="B30" s="101" t="s">
        <v>234</v>
      </c>
      <c r="C30" s="156" t="s">
        <v>235</v>
      </c>
      <c r="D30" s="157"/>
      <c r="E30" s="157"/>
      <c r="F30" s="157"/>
      <c r="G30" s="157"/>
      <c r="H30" s="157"/>
      <c r="I30" s="158"/>
      <c r="K30" s="101" t="s">
        <v>234</v>
      </c>
      <c r="L30" s="156" t="s">
        <v>235</v>
      </c>
      <c r="M30" s="157"/>
      <c r="N30" s="157"/>
      <c r="O30" s="157"/>
      <c r="P30" s="157"/>
      <c r="Q30" s="157"/>
      <c r="R30" s="158"/>
    </row>
    <row r="31" spans="2:18" x14ac:dyDescent="0.2">
      <c r="B31" s="102"/>
      <c r="C31" s="103"/>
      <c r="D31" s="104"/>
      <c r="E31" s="104"/>
      <c r="F31" s="104"/>
      <c r="K31" s="102"/>
      <c r="L31" s="103"/>
      <c r="M31" s="104"/>
      <c r="N31" s="104"/>
      <c r="O31" s="104"/>
    </row>
  </sheetData>
  <mergeCells count="6">
    <mergeCell ref="B18:I18"/>
    <mergeCell ref="K18:R18"/>
    <mergeCell ref="C29:I29"/>
    <mergeCell ref="L29:R29"/>
    <mergeCell ref="C30:I30"/>
    <mergeCell ref="L30:R30"/>
  </mergeCells>
  <pageMargins left="0.75" right="0.75" top="1" bottom="1" header="0.5" footer="0.5"/>
  <pageSetup orientation="portrait" r:id="rId1"/>
  <headerFooter alignWithMargins="0"/>
  <drawing r:id="rId2"/>
  <legacyDrawing r:id="rId3"/>
  <oleObjects>
    <mc:AlternateContent xmlns:mc="http://schemas.openxmlformats.org/markup-compatibility/2006">
      <mc:Choice Requires="x14">
        <oleObject progId="Presentations.Drawing.13" shapeId="1025" r:id="rId4">
          <objectPr defaultSize="0" autoPict="0" r:id="rId5">
            <anchor moveWithCells="1">
              <from>
                <xdr:col>10</xdr:col>
                <xdr:colOff>19050</xdr:colOff>
                <xdr:row>5</xdr:row>
                <xdr:rowOff>9525</xdr:rowOff>
              </from>
              <to>
                <xdr:col>12</xdr:col>
                <xdr:colOff>238125</xdr:colOff>
                <xdr:row>9</xdr:row>
                <xdr:rowOff>95250</xdr:rowOff>
              </to>
            </anchor>
          </objectPr>
        </oleObject>
      </mc:Choice>
      <mc:Fallback>
        <oleObject progId="Presentations.Drawing.13" shapeId="1025"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N14"/>
  <sheetViews>
    <sheetView workbookViewId="0">
      <selection activeCell="F20" sqref="F20"/>
    </sheetView>
  </sheetViews>
  <sheetFormatPr defaultRowHeight="15" x14ac:dyDescent="0.2"/>
  <cols>
    <col min="1" max="1" width="9.5703125" style="5" bestFit="1" customWidth="1"/>
    <col min="2" max="2" width="12.5703125" style="5" bestFit="1" customWidth="1"/>
    <col min="3" max="3" width="19.85546875" style="5" bestFit="1" customWidth="1"/>
    <col min="4" max="4" width="8.42578125" style="5" bestFit="1" customWidth="1"/>
    <col min="5" max="5" width="9.28515625" style="5" bestFit="1" customWidth="1"/>
    <col min="6" max="6" width="20.5703125" style="5" bestFit="1" customWidth="1"/>
    <col min="7" max="7" width="13.42578125" style="5" bestFit="1" customWidth="1"/>
    <col min="8" max="8" width="7.42578125" style="5" bestFit="1" customWidth="1"/>
    <col min="9" max="9" width="11.42578125" style="5" bestFit="1" customWidth="1"/>
    <col min="10" max="10" width="8.42578125" style="5" bestFit="1" customWidth="1"/>
    <col min="11" max="11" width="11.5703125" style="5" bestFit="1" customWidth="1"/>
    <col min="12" max="13" width="9.5703125" style="5" bestFit="1" customWidth="1"/>
    <col min="14" max="14" width="8.85546875" style="5" bestFit="1" customWidth="1"/>
    <col min="15" max="15" width="10" style="5" bestFit="1" customWidth="1"/>
    <col min="16" max="16" width="10.28515625" style="5" bestFit="1" customWidth="1"/>
    <col min="17" max="17" width="9.42578125" style="5" bestFit="1" customWidth="1"/>
    <col min="18" max="18" width="9.7109375" style="5" bestFit="1" customWidth="1"/>
    <col min="19" max="19" width="56.7109375" style="5" bestFit="1" customWidth="1"/>
    <col min="20" max="20" width="53.7109375" style="5" bestFit="1" customWidth="1"/>
    <col min="21" max="21" width="12.5703125" style="5" bestFit="1" customWidth="1"/>
    <col min="22" max="22" width="12" style="5" bestFit="1" customWidth="1"/>
    <col min="23" max="23" width="18.5703125" style="5" bestFit="1" customWidth="1"/>
    <col min="24" max="24" width="10.85546875" style="5" bestFit="1" customWidth="1"/>
    <col min="25" max="25" width="12" style="5" bestFit="1" customWidth="1"/>
    <col min="26" max="26" width="13.42578125" style="5" bestFit="1" customWidth="1"/>
    <col min="27" max="27" width="8.28515625" style="5" bestFit="1" customWidth="1"/>
    <col min="28" max="28" width="8.140625" style="5" bestFit="1" customWidth="1"/>
    <col min="29" max="29" width="12.85546875" style="5" bestFit="1" customWidth="1"/>
    <col min="30" max="32" width="22.7109375" style="5" bestFit="1" customWidth="1"/>
    <col min="33" max="33" width="24" style="5" bestFit="1" customWidth="1"/>
    <col min="34" max="34" width="9.140625" style="5" bestFit="1" customWidth="1"/>
    <col min="35" max="35" width="10.28515625" style="5" bestFit="1" customWidth="1"/>
    <col min="36" max="36" width="10.140625" style="5" bestFit="1" customWidth="1"/>
    <col min="37" max="37" width="11.28515625" style="5" bestFit="1" customWidth="1"/>
    <col min="38" max="38" width="9.28515625" style="5" bestFit="1" customWidth="1"/>
    <col min="39" max="39" width="12" style="5" bestFit="1" customWidth="1"/>
    <col min="40" max="40" width="9.5703125" style="5" bestFit="1" customWidth="1"/>
    <col min="41" max="41" width="9" style="5" bestFit="1" customWidth="1"/>
    <col min="42" max="42" width="12.42578125" style="9" bestFit="1" customWidth="1"/>
    <col min="43" max="43" width="10.7109375" style="5" bestFit="1" customWidth="1"/>
    <col min="44" max="44" width="9.7109375" style="5" bestFit="1" customWidth="1"/>
    <col min="45" max="45" width="9" style="5" bestFit="1" customWidth="1"/>
    <col min="46" max="46" width="15.42578125" style="31" bestFit="1" customWidth="1"/>
    <col min="47" max="47" width="11.5703125" style="11" bestFit="1" customWidth="1"/>
    <col min="48" max="48" width="9.5703125" style="5" bestFit="1" customWidth="1"/>
    <col min="49" max="49" width="11.140625" style="7" bestFit="1" customWidth="1"/>
    <col min="50" max="50" width="12.85546875" style="5" bestFit="1" customWidth="1"/>
    <col min="51" max="51" width="11.140625" style="9" bestFit="1" customWidth="1"/>
    <col min="52" max="52" width="9.85546875" style="5" bestFit="1" customWidth="1"/>
    <col min="53" max="53" width="16.42578125" style="5" bestFit="1" customWidth="1"/>
    <col min="54" max="54" width="12.5703125" style="5" bestFit="1" customWidth="1"/>
    <col min="55" max="55" width="7.28515625" style="5" bestFit="1" customWidth="1"/>
    <col min="56" max="56" width="8.28515625" style="72" bestFit="1" customWidth="1"/>
    <col min="57" max="57" width="6.140625" style="5" bestFit="1" customWidth="1"/>
    <col min="58" max="58" width="10.5703125" style="7" bestFit="1" customWidth="1"/>
    <col min="59" max="59" width="11.5703125" style="5" customWidth="1"/>
    <col min="60" max="60" width="8.28515625" style="5" bestFit="1" customWidth="1"/>
    <col min="61" max="61" width="10.7109375" style="5" bestFit="1" customWidth="1"/>
    <col min="62" max="62" width="59" style="5" bestFit="1" customWidth="1"/>
    <col min="63" max="63" width="10.7109375" style="5" bestFit="1" customWidth="1"/>
    <col min="64" max="64" width="59.42578125" style="5" bestFit="1" customWidth="1"/>
    <col min="65" max="65" width="5.5703125" style="5" bestFit="1" customWidth="1"/>
    <col min="66" max="66" width="15.28515625" style="5" bestFit="1" customWidth="1"/>
    <col min="67" max="16384" width="9.140625" style="5"/>
  </cols>
  <sheetData>
    <row r="1" spans="1:66" x14ac:dyDescent="0.2">
      <c r="A1" s="5" t="s">
        <v>182</v>
      </c>
    </row>
    <row r="2" spans="1:66" ht="15.75" x14ac:dyDescent="0.25">
      <c r="A2" s="4" t="s">
        <v>4</v>
      </c>
      <c r="B2" s="4" t="s">
        <v>11</v>
      </c>
      <c r="C2" s="4" t="s">
        <v>12</v>
      </c>
      <c r="D2" s="4" t="s">
        <v>2</v>
      </c>
      <c r="E2" s="4" t="s">
        <v>3</v>
      </c>
      <c r="F2" s="4" t="s">
        <v>13</v>
      </c>
      <c r="G2" s="4" t="s">
        <v>14</v>
      </c>
      <c r="H2" s="4" t="s">
        <v>15</v>
      </c>
      <c r="I2" s="4" t="s">
        <v>5</v>
      </c>
      <c r="J2" s="4" t="s">
        <v>16</v>
      </c>
      <c r="K2" s="4" t="s">
        <v>17</v>
      </c>
      <c r="L2" s="4" t="s">
        <v>18</v>
      </c>
      <c r="M2" s="4" t="s">
        <v>19</v>
      </c>
      <c r="N2" s="4" t="s">
        <v>6</v>
      </c>
      <c r="O2" s="4" t="s">
        <v>7</v>
      </c>
      <c r="P2" s="4" t="s">
        <v>8</v>
      </c>
      <c r="Q2" s="4" t="s">
        <v>9</v>
      </c>
      <c r="R2" s="4" t="s">
        <v>10</v>
      </c>
      <c r="S2" s="4" t="s">
        <v>20</v>
      </c>
      <c r="T2" s="4" t="s">
        <v>21</v>
      </c>
      <c r="U2" s="4" t="s">
        <v>22</v>
      </c>
      <c r="V2" s="4" t="s">
        <v>23</v>
      </c>
      <c r="W2" s="4" t="s">
        <v>24</v>
      </c>
      <c r="X2" s="4" t="s">
        <v>25</v>
      </c>
      <c r="Y2" s="4" t="s">
        <v>26</v>
      </c>
      <c r="Z2" s="4" t="s">
        <v>27</v>
      </c>
      <c r="AA2" s="4" t="s">
        <v>28</v>
      </c>
      <c r="AB2" s="4" t="s">
        <v>29</v>
      </c>
      <c r="AC2" s="4" t="s">
        <v>30</v>
      </c>
      <c r="AD2" s="4" t="s">
        <v>31</v>
      </c>
      <c r="AE2" s="4" t="s">
        <v>32</v>
      </c>
      <c r="AF2" s="4" t="s">
        <v>33</v>
      </c>
      <c r="AG2" s="4" t="s">
        <v>34</v>
      </c>
      <c r="AH2" s="4" t="s">
        <v>35</v>
      </c>
      <c r="AI2" s="4" t="s">
        <v>36</v>
      </c>
      <c r="AJ2" s="4" t="s">
        <v>37</v>
      </c>
      <c r="AK2" s="4" t="s">
        <v>38</v>
      </c>
      <c r="AL2" s="4" t="s">
        <v>39</v>
      </c>
      <c r="AM2" s="4" t="s">
        <v>40</v>
      </c>
      <c r="AN2" s="4" t="s">
        <v>41</v>
      </c>
      <c r="AO2" s="4" t="s">
        <v>42</v>
      </c>
      <c r="AP2" s="8" t="s">
        <v>43</v>
      </c>
      <c r="AQ2" s="4" t="s">
        <v>44</v>
      </c>
      <c r="AR2" s="4" t="s">
        <v>45</v>
      </c>
      <c r="AS2" s="4" t="s">
        <v>46</v>
      </c>
      <c r="AT2" s="32" t="s">
        <v>47</v>
      </c>
      <c r="AU2" s="10" t="s">
        <v>48</v>
      </c>
      <c r="AV2" s="4" t="s">
        <v>49</v>
      </c>
      <c r="AW2" s="6" t="s">
        <v>50</v>
      </c>
      <c r="AX2" s="4" t="s">
        <v>51</v>
      </c>
      <c r="AY2" s="8" t="s">
        <v>52</v>
      </c>
      <c r="AZ2" s="4" t="s">
        <v>53</v>
      </c>
      <c r="BA2" s="4" t="s">
        <v>54</v>
      </c>
      <c r="BB2" s="4" t="s">
        <v>55</v>
      </c>
      <c r="BC2" s="4" t="s">
        <v>56</v>
      </c>
      <c r="BD2" s="73" t="s">
        <v>57</v>
      </c>
      <c r="BE2" s="4" t="s">
        <v>58</v>
      </c>
      <c r="BF2" s="6" t="s">
        <v>59</v>
      </c>
      <c r="BG2" s="4" t="s">
        <v>60</v>
      </c>
      <c r="BH2" s="4" t="s">
        <v>61</v>
      </c>
      <c r="BI2" s="4" t="s">
        <v>62</v>
      </c>
      <c r="BJ2" s="4" t="s">
        <v>63</v>
      </c>
      <c r="BK2" s="4" t="s">
        <v>64</v>
      </c>
      <c r="BL2" s="4" t="s">
        <v>65</v>
      </c>
      <c r="BM2" s="4" t="s">
        <v>66</v>
      </c>
      <c r="BN2" s="4" t="s">
        <v>67</v>
      </c>
    </row>
    <row r="3" spans="1:66" s="35" customFormat="1" ht="15.75" x14ac:dyDescent="0.25">
      <c r="A3" s="36"/>
      <c r="B3" s="37">
        <f>'1.enter_test_summary'!B16</f>
        <v>0</v>
      </c>
      <c r="C3" s="36" t="s">
        <v>68</v>
      </c>
      <c r="D3" s="38">
        <f>'1.enter_test_summary'!B17</f>
        <v>0</v>
      </c>
      <c r="E3" s="36"/>
      <c r="F3" s="36" t="s">
        <v>158</v>
      </c>
      <c r="G3" s="36" t="s">
        <v>158</v>
      </c>
      <c r="H3" s="38">
        <f>'1.enter_test_summary'!B$8</f>
        <v>0</v>
      </c>
      <c r="I3" s="38">
        <f>'1.enter_test_summary'!B$7</f>
        <v>0</v>
      </c>
      <c r="J3" s="38">
        <f>'1.enter_test_summary'!B9</f>
        <v>0</v>
      </c>
      <c r="K3" s="38">
        <f>'1.enter_test_summary'!B10</f>
        <v>0</v>
      </c>
      <c r="L3" s="36" t="s">
        <v>68</v>
      </c>
      <c r="M3" s="36" t="s">
        <v>68</v>
      </c>
      <c r="N3" s="39">
        <f>'1.enter_test_summary'!B24</f>
        <v>0</v>
      </c>
      <c r="O3" s="39">
        <f>'1.enter_test_summary'!B25</f>
        <v>0</v>
      </c>
      <c r="P3" s="36" t="s">
        <v>174</v>
      </c>
      <c r="Q3" s="36" t="s">
        <v>173</v>
      </c>
      <c r="R3" s="40">
        <v>50</v>
      </c>
      <c r="S3" s="38">
        <f>'1.enter_test_summary'!B11</f>
        <v>0</v>
      </c>
      <c r="T3" s="38">
        <f>'1.enter_test_summary'!B12</f>
        <v>0</v>
      </c>
      <c r="U3" s="36">
        <f>'1.enter_test_summary'!B27</f>
        <v>0</v>
      </c>
      <c r="V3" s="36" t="s">
        <v>181</v>
      </c>
      <c r="W3" s="36" t="s">
        <v>68</v>
      </c>
      <c r="X3" s="38">
        <f>'1.enter_test_summary'!B18</f>
        <v>0</v>
      </c>
      <c r="Y3" s="41">
        <f>IF('1.enter_test_summary'!D19="feet",'1.enter_test_summary'!B19*0.3048,'1.enter_test_summary'!B19)</f>
        <v>0</v>
      </c>
      <c r="Z3" s="41">
        <f>IF('1.enter_test_summary'!D20="inches",'1.enter_test_summary'!B20*25.4,'1.enter_test_summary'!B20)</f>
        <v>0</v>
      </c>
      <c r="AA3" s="41">
        <f>IF('1.enter_test_summary'!D21="feet",'1.enter_test_summary'!B21*0.3048,'1.enter_test_summary'!B21)</f>
        <v>0</v>
      </c>
      <c r="AB3" s="42">
        <f>IF('1.enter_test_summary'!D22="feet",'1.enter_test_summary'!B22*0.3048,'1.enter_test_summary'!B22)</f>
        <v>0</v>
      </c>
      <c r="AC3" s="38">
        <f>'1.enter_test_summary'!B23</f>
        <v>0</v>
      </c>
      <c r="AD3" s="43">
        <f>'1.enter_test_summary'!B30</f>
        <v>0</v>
      </c>
      <c r="AE3" s="43">
        <f>'1.enter_test_summary'!B31</f>
        <v>0</v>
      </c>
      <c r="AF3" s="43">
        <f>'1.enter_test_summary'!B32</f>
        <v>0</v>
      </c>
      <c r="AG3" s="43">
        <f>'1.enter_test_summary'!B33</f>
        <v>0</v>
      </c>
      <c r="AH3" s="41">
        <f>'1.enter_test_summary'!B34</f>
        <v>0</v>
      </c>
      <c r="AI3" s="41">
        <f>IF('1.enter_test_summary'!D38="feet",'1.enter_test_summary'!B38*0.3048,'1.enter_test_summary'!B38)</f>
        <v>0</v>
      </c>
      <c r="AJ3" s="41">
        <f>IF('1.enter_test_summary'!D37="feet",'1.enter_test_summary'!B37*0.3048,'1.enter_test_summary'!B37)</f>
        <v>0</v>
      </c>
      <c r="AK3" s="38">
        <f>'1.enter_test_summary'!B36</f>
        <v>0</v>
      </c>
      <c r="AL3" s="41">
        <f>(VLOOKUP('1.enter_test_summary'!D39,dropdown!A20:B26,2,0))*'1.enter_test_summary'!B39</f>
        <v>0</v>
      </c>
      <c r="AM3" s="41">
        <f>(VLOOKUP('1.enter_test_summary'!D40,dropdown!A29:B32,2,0)*'1.enter_test_summary'!B40)</f>
        <v>0</v>
      </c>
      <c r="AN3" s="41">
        <f>IF('1.enter_test_summary'!D41="feet",'1.enter_test_summary'!B41*0.3048,'1.enter_test_summary'!B41)</f>
        <v>0</v>
      </c>
      <c r="AO3" s="41">
        <f>IF('1.enter_test_summary'!D42="feet",'1.enter_test_summary'!B42*0.3048,'1.enter_test_summary'!B42)</f>
        <v>0</v>
      </c>
      <c r="AP3" s="44" t="e">
        <f>AO3/AN3*100</f>
        <v>#DIV/0!</v>
      </c>
      <c r="AQ3" s="38">
        <f>'1.enter_test_summary'!B43</f>
        <v>0</v>
      </c>
      <c r="AR3" s="41">
        <f>IF('1.enter_test_summary'!D44="feet",'1.enter_test_summary'!B44*0.3048,'1.enter_test_summary'!B44)</f>
        <v>0</v>
      </c>
      <c r="AS3" s="42">
        <f>'1.enter_test_summary'!B35</f>
        <v>0</v>
      </c>
      <c r="AT3" s="45" t="e">
        <f>AR3/AO3*100</f>
        <v>#DIV/0!</v>
      </c>
      <c r="AU3" s="46">
        <f>(VLOOKUP('1.enter_test_summary'!D48,dropdown!A39:B44,2,0))*'1.enter_test_summary'!B48</f>
        <v>0</v>
      </c>
      <c r="AV3" s="46">
        <f>(VLOOKUP('1.enter_test_summary'!D49,dropdown!A39:B44,2,0))*'1.enter_test_summary'!B49</f>
        <v>0</v>
      </c>
      <c r="AW3" s="47">
        <f>(VLOOKUP('1.enter_test_summary'!D50,dropdown!A47:B51,2,0))*'1.enter_test_summary'!B50</f>
        <v>0</v>
      </c>
      <c r="AX3" s="41">
        <f>IF('1.enter_test_summary'!D54="feet",'1.enter_test_summary'!B54*0.3048,'1.enter_test_summary'!B54)</f>
        <v>0</v>
      </c>
      <c r="AY3" s="41">
        <f>(VLOOKUP('1.enter_test_summary'!D56,dropdown!A20:B26,2,0))*'1.enter_test_summary'!B56</f>
        <v>0</v>
      </c>
      <c r="AZ3" s="48">
        <f>AY3*1000/60/24</f>
        <v>0</v>
      </c>
      <c r="BA3" s="41">
        <f>(VLOOKUP('1.enter_test_summary'!D57,dropdown!A20:B26,2,0))*'1.enter_test_summary'!B57</f>
        <v>0</v>
      </c>
      <c r="BB3" s="38">
        <f>'1.enter_test_summary'!B55</f>
        <v>0</v>
      </c>
      <c r="BC3" s="41">
        <f>(VLOOKUP('1.enter_test_summary'!D58,dropdown!A20:B26,2,0))*'1.enter_test_summary'!B58</f>
        <v>0</v>
      </c>
      <c r="BD3" s="74">
        <f>'1.enter_test_summary'!B45</f>
        <v>0</v>
      </c>
      <c r="BE3" s="46">
        <f>(VLOOKUP('1.enter_test_summary'!D51,dropdown!A39:B44,2,0))*'1.enter_test_summary'!B51</f>
        <v>0</v>
      </c>
      <c r="BF3" s="47">
        <f>'1.enter_test_summary'!B53</f>
        <v>0</v>
      </c>
      <c r="BG3" s="47">
        <f>(VLOOKUP('1.enter_test_summary'!D52,dropdown!A47:B51,2,0))*'1.enter_test_summary'!B52</f>
        <v>0</v>
      </c>
      <c r="BH3" s="48"/>
      <c r="BI3" s="49"/>
      <c r="BJ3" s="38" t="str">
        <f>'1.enter_test_summary'!B2&amp;" ("&amp;'1.enter_test_summary'!B3&amp;", "&amp;'1.enter_test_summary'!B4&amp;")"</f>
        <v xml:space="preserve"> (, )</v>
      </c>
      <c r="BK3" s="36" t="s">
        <v>160</v>
      </c>
      <c r="BL3" s="35">
        <f>'1.enter_test_summary'!B60</f>
        <v>0</v>
      </c>
      <c r="BM3" s="36" t="s">
        <v>68</v>
      </c>
      <c r="BN3" s="49"/>
    </row>
    <row r="12" spans="1:66" x14ac:dyDescent="0.2">
      <c r="A12" s="5" t="s">
        <v>159</v>
      </c>
    </row>
    <row r="13" spans="1:66" ht="15.75" x14ac:dyDescent="0.25">
      <c r="A13" s="4" t="s">
        <v>4</v>
      </c>
      <c r="B13" s="4" t="s">
        <v>11</v>
      </c>
      <c r="C13" s="4" t="s">
        <v>12</v>
      </c>
      <c r="D13" s="4" t="s">
        <v>2</v>
      </c>
      <c r="E13" s="4" t="s">
        <v>3</v>
      </c>
      <c r="F13" s="4" t="s">
        <v>13</v>
      </c>
      <c r="G13" s="4" t="s">
        <v>14</v>
      </c>
      <c r="H13" s="4" t="s">
        <v>15</v>
      </c>
      <c r="I13" s="4" t="s">
        <v>5</v>
      </c>
      <c r="J13" s="4" t="s">
        <v>16</v>
      </c>
      <c r="K13" s="4" t="s">
        <v>17</v>
      </c>
      <c r="L13" s="4" t="s">
        <v>18</v>
      </c>
      <c r="M13" s="4" t="s">
        <v>19</v>
      </c>
      <c r="N13" s="4" t="s">
        <v>6</v>
      </c>
      <c r="O13" s="4" t="s">
        <v>7</v>
      </c>
      <c r="P13" s="4" t="s">
        <v>8</v>
      </c>
      <c r="Q13" s="4" t="s">
        <v>9</v>
      </c>
      <c r="R13" s="4" t="s">
        <v>10</v>
      </c>
      <c r="S13" s="4" t="s">
        <v>20</v>
      </c>
      <c r="T13" s="4" t="s">
        <v>21</v>
      </c>
      <c r="U13" s="4" t="s">
        <v>22</v>
      </c>
      <c r="V13" s="4" t="s">
        <v>23</v>
      </c>
      <c r="W13" s="4" t="s">
        <v>24</v>
      </c>
      <c r="X13" s="4" t="s">
        <v>25</v>
      </c>
      <c r="Y13" s="4" t="s">
        <v>26</v>
      </c>
      <c r="Z13" s="4" t="s">
        <v>27</v>
      </c>
      <c r="AA13" s="4" t="s">
        <v>28</v>
      </c>
      <c r="AB13" s="4" t="s">
        <v>29</v>
      </c>
      <c r="AC13" s="4" t="s">
        <v>30</v>
      </c>
      <c r="AD13" s="4" t="s">
        <v>31</v>
      </c>
      <c r="AE13" s="4" t="s">
        <v>32</v>
      </c>
      <c r="AF13" s="4" t="s">
        <v>33</v>
      </c>
      <c r="AG13" s="4" t="s">
        <v>34</v>
      </c>
      <c r="AH13" s="4" t="s">
        <v>35</v>
      </c>
      <c r="AI13" s="4" t="s">
        <v>36</v>
      </c>
      <c r="AJ13" s="4" t="s">
        <v>37</v>
      </c>
      <c r="AK13" s="4" t="s">
        <v>38</v>
      </c>
      <c r="AL13" s="4" t="s">
        <v>39</v>
      </c>
      <c r="AM13" s="4" t="s">
        <v>40</v>
      </c>
      <c r="AN13" s="4" t="s">
        <v>41</v>
      </c>
      <c r="AO13" s="4" t="s">
        <v>42</v>
      </c>
      <c r="AP13" s="8" t="s">
        <v>43</v>
      </c>
      <c r="AQ13" s="4" t="s">
        <v>44</v>
      </c>
      <c r="AR13" s="4" t="s">
        <v>45</v>
      </c>
      <c r="AS13" s="4" t="s">
        <v>46</v>
      </c>
      <c r="AT13" s="32" t="s">
        <v>47</v>
      </c>
      <c r="AU13" s="10" t="s">
        <v>48</v>
      </c>
      <c r="AV13" s="4" t="s">
        <v>49</v>
      </c>
      <c r="AW13" s="6" t="s">
        <v>50</v>
      </c>
      <c r="AX13" s="4" t="s">
        <v>51</v>
      </c>
      <c r="AY13" s="8" t="s">
        <v>52</v>
      </c>
      <c r="AZ13" s="4" t="s">
        <v>53</v>
      </c>
      <c r="BA13" s="4" t="s">
        <v>54</v>
      </c>
      <c r="BB13" s="4" t="s">
        <v>55</v>
      </c>
      <c r="BC13" s="4" t="s">
        <v>56</v>
      </c>
      <c r="BD13" s="73" t="s">
        <v>57</v>
      </c>
      <c r="BE13" s="4" t="s">
        <v>58</v>
      </c>
      <c r="BF13" s="6" t="s">
        <v>59</v>
      </c>
      <c r="BG13" s="4" t="s">
        <v>60</v>
      </c>
      <c r="BH13" s="4" t="s">
        <v>61</v>
      </c>
      <c r="BI13" s="4" t="s">
        <v>62</v>
      </c>
      <c r="BJ13" s="4" t="s">
        <v>63</v>
      </c>
      <c r="BK13" s="4" t="s">
        <v>64</v>
      </c>
      <c r="BL13" s="4" t="s">
        <v>65</v>
      </c>
      <c r="BM13" s="4" t="s">
        <v>66</v>
      </c>
      <c r="BN13" s="4" t="s">
        <v>67</v>
      </c>
    </row>
    <row r="14" spans="1:66" s="35" customFormat="1" ht="15.75" x14ac:dyDescent="0.25">
      <c r="A14" s="36" t="s">
        <v>203</v>
      </c>
      <c r="B14" s="37" t="s">
        <v>206</v>
      </c>
      <c r="C14" s="36" t="s">
        <v>68</v>
      </c>
      <c r="D14" s="38" t="s">
        <v>205</v>
      </c>
      <c r="E14" s="36" t="s">
        <v>207</v>
      </c>
      <c r="F14" s="36" t="s">
        <v>158</v>
      </c>
      <c r="G14" s="36" t="s">
        <v>158</v>
      </c>
      <c r="H14" s="38" t="s">
        <v>195</v>
      </c>
      <c r="I14" s="38" t="s">
        <v>194</v>
      </c>
      <c r="J14" s="38" t="s">
        <v>196</v>
      </c>
      <c r="K14" s="38" t="s">
        <v>198</v>
      </c>
      <c r="L14" s="36" t="s">
        <v>68</v>
      </c>
      <c r="M14" s="36" t="s">
        <v>68</v>
      </c>
      <c r="N14" s="39">
        <v>578492.85400000005</v>
      </c>
      <c r="O14" s="39">
        <v>5056179.0829999996</v>
      </c>
      <c r="P14" s="36" t="s">
        <v>174</v>
      </c>
      <c r="Q14" s="36" t="s">
        <v>204</v>
      </c>
      <c r="R14" s="40">
        <v>150</v>
      </c>
      <c r="S14" s="38" t="s">
        <v>197</v>
      </c>
      <c r="T14" s="38" t="s">
        <v>199</v>
      </c>
      <c r="U14" s="36" t="s">
        <v>201</v>
      </c>
      <c r="V14" s="36" t="s">
        <v>181</v>
      </c>
      <c r="W14" s="36" t="s">
        <v>68</v>
      </c>
      <c r="X14" s="38" t="s">
        <v>69</v>
      </c>
      <c r="Y14" s="41">
        <v>67.055999999999997</v>
      </c>
      <c r="Z14" s="41">
        <v>152.39999999999998</v>
      </c>
      <c r="AA14" s="41">
        <v>18.288</v>
      </c>
      <c r="AB14" s="42"/>
      <c r="AC14" s="38"/>
      <c r="AD14" s="43">
        <v>42236</v>
      </c>
      <c r="AE14" s="43">
        <v>42239</v>
      </c>
      <c r="AF14" s="43">
        <v>42239</v>
      </c>
      <c r="AG14" s="43">
        <v>42239</v>
      </c>
      <c r="AH14" s="41">
        <v>72</v>
      </c>
      <c r="AI14" s="41">
        <v>12.91</v>
      </c>
      <c r="AJ14" s="41"/>
      <c r="AK14" s="38"/>
      <c r="AL14" s="41">
        <v>110.7</v>
      </c>
      <c r="AM14" s="41">
        <v>332.1</v>
      </c>
      <c r="AN14" s="41"/>
      <c r="AO14" s="41">
        <v>11.46</v>
      </c>
      <c r="AP14" s="44"/>
      <c r="AQ14" s="38" t="s">
        <v>161</v>
      </c>
      <c r="AR14" s="41">
        <v>11.04</v>
      </c>
      <c r="AS14" s="42">
        <v>150</v>
      </c>
      <c r="AT14" s="45">
        <v>96.33507853403141</v>
      </c>
      <c r="AU14" s="46"/>
      <c r="AV14" s="46">
        <v>9.66</v>
      </c>
      <c r="AW14" s="47"/>
      <c r="AX14" s="41"/>
      <c r="AY14" s="41"/>
      <c r="AZ14" s="48"/>
      <c r="BA14" s="41">
        <v>163.44</v>
      </c>
      <c r="BB14" s="38"/>
      <c r="BC14" s="41"/>
      <c r="BD14" s="74">
        <v>2</v>
      </c>
      <c r="BE14" s="46"/>
      <c r="BF14" s="47"/>
      <c r="BG14" s="47"/>
      <c r="BH14" s="48"/>
      <c r="BI14" s="49"/>
      <c r="BJ14" s="38" t="s">
        <v>202</v>
      </c>
      <c r="BK14" s="36" t="s">
        <v>160</v>
      </c>
      <c r="BL14" s="37" t="s">
        <v>200</v>
      </c>
      <c r="BM14" s="36" t="s">
        <v>68</v>
      </c>
      <c r="BN14" s="4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46" zoomScaleNormal="100" workbookViewId="0">
      <selection activeCell="A63" sqref="A63:A80"/>
    </sheetView>
  </sheetViews>
  <sheetFormatPr defaultRowHeight="12.75" x14ac:dyDescent="0.2"/>
  <cols>
    <col min="1" max="1" width="21.42578125" bestFit="1" customWidth="1"/>
    <col min="2" max="2" width="23" bestFit="1" customWidth="1"/>
    <col min="7" max="7" width="12.5703125" bestFit="1" customWidth="1"/>
  </cols>
  <sheetData>
    <row r="1" spans="1:8" x14ac:dyDescent="0.2">
      <c r="A1" s="2" t="s">
        <v>167</v>
      </c>
      <c r="B1" s="2" t="s">
        <v>168</v>
      </c>
    </row>
    <row r="2" spans="1:8" x14ac:dyDescent="0.2">
      <c r="G2" t="s">
        <v>170</v>
      </c>
      <c r="H2" t="s">
        <v>171</v>
      </c>
    </row>
    <row r="3" spans="1:8" x14ac:dyDescent="0.2">
      <c r="A3" s="2" t="s">
        <v>78</v>
      </c>
    </row>
    <row r="4" spans="1:8" x14ac:dyDescent="0.2">
      <c r="A4" t="s">
        <v>145</v>
      </c>
    </row>
    <row r="5" spans="1:8" x14ac:dyDescent="0.2">
      <c r="A5" t="s">
        <v>144</v>
      </c>
    </row>
    <row r="6" spans="1:8" x14ac:dyDescent="0.2">
      <c r="B6" s="1"/>
    </row>
    <row r="7" spans="1:8" x14ac:dyDescent="0.2">
      <c r="A7" s="2" t="s">
        <v>79</v>
      </c>
    </row>
    <row r="8" spans="1:8" x14ac:dyDescent="0.2">
      <c r="A8" s="1" t="s">
        <v>146</v>
      </c>
    </row>
    <row r="9" spans="1:8" x14ac:dyDescent="0.2">
      <c r="A9" s="1" t="s">
        <v>69</v>
      </c>
    </row>
    <row r="11" spans="1:8" x14ac:dyDescent="0.2">
      <c r="A11" s="2" t="s">
        <v>102</v>
      </c>
    </row>
    <row r="12" spans="1:8" x14ac:dyDescent="0.2">
      <c r="A12" s="1" t="s">
        <v>105</v>
      </c>
    </row>
    <row r="13" spans="1:8" x14ac:dyDescent="0.2">
      <c r="A13" s="1" t="s">
        <v>100</v>
      </c>
    </row>
    <row r="15" spans="1:8" x14ac:dyDescent="0.2">
      <c r="A15" s="2" t="s">
        <v>103</v>
      </c>
    </row>
    <row r="16" spans="1:8" x14ac:dyDescent="0.2">
      <c r="A16" s="1" t="s">
        <v>101</v>
      </c>
    </row>
    <row r="17" spans="1:2" x14ac:dyDescent="0.2">
      <c r="A17" s="1" t="s">
        <v>106</v>
      </c>
    </row>
    <row r="19" spans="1:2" x14ac:dyDescent="0.2">
      <c r="A19" s="2" t="s">
        <v>104</v>
      </c>
    </row>
    <row r="20" spans="1:2" x14ac:dyDescent="0.2">
      <c r="A20" s="1" t="s">
        <v>0</v>
      </c>
      <c r="B20">
        <v>1</v>
      </c>
    </row>
    <row r="21" spans="1:2" x14ac:dyDescent="0.2">
      <c r="A21" s="1" t="s">
        <v>107</v>
      </c>
      <c r="B21">
        <f>1/1000</f>
        <v>1E-3</v>
      </c>
    </row>
    <row r="22" spans="1:2" x14ac:dyDescent="0.2">
      <c r="A22" s="1" t="s">
        <v>137</v>
      </c>
      <c r="B22">
        <f>60*24/1000</f>
        <v>1.44</v>
      </c>
    </row>
    <row r="23" spans="1:2" x14ac:dyDescent="0.2">
      <c r="A23" s="1" t="s">
        <v>1</v>
      </c>
      <c r="B23" s="1">
        <f>3.785212/1000</f>
        <v>3.785212E-3</v>
      </c>
    </row>
    <row r="24" spans="1:2" x14ac:dyDescent="0.2">
      <c r="A24" s="1" t="s">
        <v>136</v>
      </c>
      <c r="B24">
        <f>60*24*(3.785212/1000)</f>
        <v>5.4507052800000002</v>
      </c>
    </row>
    <row r="25" spans="1:2" x14ac:dyDescent="0.2">
      <c r="A25" s="1" t="s">
        <v>125</v>
      </c>
      <c r="B25">
        <f>4.54/1000</f>
        <v>4.5399999999999998E-3</v>
      </c>
    </row>
    <row r="26" spans="1:2" x14ac:dyDescent="0.2">
      <c r="A26" s="1" t="s">
        <v>135</v>
      </c>
      <c r="B26">
        <f>60*24*(4.54/1000)</f>
        <v>6.5375999999999994</v>
      </c>
    </row>
    <row r="28" spans="1:2" x14ac:dyDescent="0.2">
      <c r="A28" s="2" t="s">
        <v>121</v>
      </c>
    </row>
    <row r="29" spans="1:2" x14ac:dyDescent="0.2">
      <c r="A29" t="s">
        <v>122</v>
      </c>
      <c r="B29">
        <v>1</v>
      </c>
    </row>
    <row r="30" spans="1:2" x14ac:dyDescent="0.2">
      <c r="A30" t="s">
        <v>126</v>
      </c>
      <c r="B30">
        <f>1/1000</f>
        <v>1E-3</v>
      </c>
    </row>
    <row r="31" spans="1:2" x14ac:dyDescent="0.2">
      <c r="A31" t="s">
        <v>123</v>
      </c>
      <c r="B31">
        <f>3.785212/1000</f>
        <v>3.785212E-3</v>
      </c>
    </row>
    <row r="32" spans="1:2" x14ac:dyDescent="0.2">
      <c r="A32" t="s">
        <v>124</v>
      </c>
      <c r="B32">
        <f>4.54/1000</f>
        <v>4.5399999999999998E-3</v>
      </c>
    </row>
    <row r="34" spans="1:2" x14ac:dyDescent="0.2">
      <c r="A34" s="2" t="s">
        <v>127</v>
      </c>
    </row>
    <row r="35" spans="1:2" x14ac:dyDescent="0.2">
      <c r="A35" s="1" t="s">
        <v>161</v>
      </c>
    </row>
    <row r="36" spans="1:2" x14ac:dyDescent="0.2">
      <c r="A36" s="1" t="s">
        <v>162</v>
      </c>
    </row>
    <row r="38" spans="1:2" x14ac:dyDescent="0.2">
      <c r="A38" s="2" t="s">
        <v>128</v>
      </c>
    </row>
    <row r="39" spans="1:2" x14ac:dyDescent="0.2">
      <c r="A39" s="1" t="s">
        <v>129</v>
      </c>
      <c r="B39">
        <v>1</v>
      </c>
    </row>
    <row r="40" spans="1:2" x14ac:dyDescent="0.2">
      <c r="A40" s="1" t="s">
        <v>138</v>
      </c>
      <c r="B40">
        <f>60*60*24</f>
        <v>86400</v>
      </c>
    </row>
    <row r="41" spans="1:2" x14ac:dyDescent="0.2">
      <c r="A41" s="1" t="s">
        <v>142</v>
      </c>
      <c r="B41">
        <f>(3.78/1000)/0.3048</f>
        <v>1.2401574803149606E-2</v>
      </c>
    </row>
    <row r="42" spans="1:2" x14ac:dyDescent="0.2">
      <c r="A42" s="1" t="s">
        <v>143</v>
      </c>
      <c r="B42">
        <f>(3.78/1000*60*24)/0.3048</f>
        <v>17.858267716535433</v>
      </c>
    </row>
    <row r="43" spans="1:2" x14ac:dyDescent="0.2">
      <c r="A43" s="1" t="s">
        <v>140</v>
      </c>
      <c r="B43">
        <f>(4.54/1000)/0.3048</f>
        <v>1.4895013123359578E-2</v>
      </c>
    </row>
    <row r="44" spans="1:2" x14ac:dyDescent="0.2">
      <c r="A44" s="1" t="s">
        <v>139</v>
      </c>
      <c r="B44">
        <f>(3.72/1000*60*24)/0.3048</f>
        <v>17.574803149606296</v>
      </c>
    </row>
    <row r="46" spans="1:2" x14ac:dyDescent="0.2">
      <c r="A46" s="2" t="s">
        <v>130</v>
      </c>
    </row>
    <row r="47" spans="1:2" x14ac:dyDescent="0.2">
      <c r="A47" s="1" t="s">
        <v>131</v>
      </c>
      <c r="B47">
        <v>1</v>
      </c>
    </row>
    <row r="48" spans="1:2" x14ac:dyDescent="0.2">
      <c r="A48" s="1" t="s">
        <v>141</v>
      </c>
      <c r="B48">
        <f>60*60*24</f>
        <v>86400</v>
      </c>
    </row>
    <row r="49" spans="1:2" x14ac:dyDescent="0.2">
      <c r="A49" s="1" t="s">
        <v>132</v>
      </c>
      <c r="B49">
        <f>60*60*24/100</f>
        <v>864</v>
      </c>
    </row>
    <row r="50" spans="1:2" x14ac:dyDescent="0.2">
      <c r="A50" s="1" t="s">
        <v>134</v>
      </c>
      <c r="B50">
        <f>60*24/100</f>
        <v>14.4</v>
      </c>
    </row>
    <row r="51" spans="1:2" x14ac:dyDescent="0.2">
      <c r="A51" s="1" t="s">
        <v>133</v>
      </c>
      <c r="B51">
        <f>0.3048</f>
        <v>0.30480000000000002</v>
      </c>
    </row>
    <row r="52" spans="1:2" x14ac:dyDescent="0.2">
      <c r="A52" s="1"/>
    </row>
    <row r="53" spans="1:2" x14ac:dyDescent="0.2">
      <c r="A53" s="2" t="s">
        <v>109</v>
      </c>
    </row>
    <row r="55" spans="1:2" x14ac:dyDescent="0.2">
      <c r="A55" s="2" t="s">
        <v>154</v>
      </c>
    </row>
    <row r="56" spans="1:2" x14ac:dyDescent="0.2">
      <c r="A56" s="1" t="s">
        <v>156</v>
      </c>
    </row>
    <row r="57" spans="1:2" x14ac:dyDescent="0.2">
      <c r="A57" s="1" t="s">
        <v>155</v>
      </c>
    </row>
    <row r="58" spans="1:2" x14ac:dyDescent="0.2">
      <c r="A58" s="1" t="s">
        <v>157</v>
      </c>
    </row>
    <row r="59" spans="1:2" x14ac:dyDescent="0.2">
      <c r="A59" s="1" t="s">
        <v>172</v>
      </c>
    </row>
    <row r="62" spans="1:2" x14ac:dyDescent="0.2">
      <c r="A62" s="2" t="s">
        <v>15</v>
      </c>
    </row>
    <row r="63" spans="1:2" x14ac:dyDescent="0.2">
      <c r="A63" s="126" t="s">
        <v>249</v>
      </c>
    </row>
    <row r="64" spans="1:2" x14ac:dyDescent="0.2">
      <c r="A64" s="126" t="s">
        <v>195</v>
      </c>
    </row>
    <row r="65" spans="1:1" x14ac:dyDescent="0.2">
      <c r="A65" s="126" t="s">
        <v>250</v>
      </c>
    </row>
    <row r="66" spans="1:1" x14ac:dyDescent="0.2">
      <c r="A66" s="126" t="s">
        <v>251</v>
      </c>
    </row>
    <row r="67" spans="1:1" x14ac:dyDescent="0.2">
      <c r="A67" s="126" t="s">
        <v>252</v>
      </c>
    </row>
    <row r="68" spans="1:1" x14ac:dyDescent="0.2">
      <c r="A68" s="126" t="s">
        <v>253</v>
      </c>
    </row>
    <row r="69" spans="1:1" x14ac:dyDescent="0.2">
      <c r="A69" s="126" t="s">
        <v>254</v>
      </c>
    </row>
    <row r="70" spans="1:1" x14ac:dyDescent="0.2">
      <c r="A70" s="126" t="s">
        <v>255</v>
      </c>
    </row>
    <row r="71" spans="1:1" x14ac:dyDescent="0.2">
      <c r="A71" s="126" t="s">
        <v>256</v>
      </c>
    </row>
    <row r="72" spans="1:1" x14ac:dyDescent="0.2">
      <c r="A72" s="126" t="s">
        <v>257</v>
      </c>
    </row>
    <row r="73" spans="1:1" x14ac:dyDescent="0.2">
      <c r="A73" s="126" t="s">
        <v>258</v>
      </c>
    </row>
    <row r="74" spans="1:1" x14ac:dyDescent="0.2">
      <c r="A74" s="126" t="s">
        <v>259</v>
      </c>
    </row>
    <row r="75" spans="1:1" x14ac:dyDescent="0.2">
      <c r="A75" s="126" t="s">
        <v>260</v>
      </c>
    </row>
    <row r="76" spans="1:1" x14ac:dyDescent="0.2">
      <c r="A76" s="126" t="s">
        <v>261</v>
      </c>
    </row>
    <row r="77" spans="1:1" x14ac:dyDescent="0.2">
      <c r="A77" s="126" t="s">
        <v>265</v>
      </c>
    </row>
    <row r="78" spans="1:1" x14ac:dyDescent="0.2">
      <c r="A78" s="126" t="s">
        <v>262</v>
      </c>
    </row>
    <row r="79" spans="1:1" x14ac:dyDescent="0.2">
      <c r="A79" s="126" t="s">
        <v>263</v>
      </c>
    </row>
    <row r="80" spans="1:1" x14ac:dyDescent="0.2">
      <c r="A80" s="126" t="s">
        <v>264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INTRO</vt:lpstr>
      <vt:lpstr>1.enter_test_summary</vt:lpstr>
      <vt:lpstr>2.enter_water_level_data</vt:lpstr>
      <vt:lpstr>3.enter_water_chem_data</vt:lpstr>
      <vt:lpstr>summary_test_print</vt:lpstr>
      <vt:lpstr>safe_well_yield_calculator</vt:lpstr>
      <vt:lpstr>format</vt:lpstr>
      <vt:lpstr>dropdown</vt:lpstr>
      <vt:lpstr>Boolean</vt:lpstr>
      <vt:lpstr>conductivity</vt:lpstr>
      <vt:lpstr>Drawdown_Method</vt:lpstr>
      <vt:lpstr>flow</vt:lpstr>
      <vt:lpstr>Georeference_Method</vt:lpstr>
      <vt:lpstr>length</vt:lpstr>
      <vt:lpstr>summary_test_print!Print_Area</vt:lpstr>
      <vt:lpstr>transmissivity</vt:lpstr>
      <vt:lpstr>volume</vt:lpstr>
      <vt:lpstr>Well_Type</vt:lpstr>
      <vt:lpstr>Width</vt:lpstr>
    </vt:vector>
  </TitlesOfParts>
  <Company>Province of 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DRAGEJO</dc:creator>
  <cp:lastModifiedBy>Administrator</cp:lastModifiedBy>
  <cp:lastPrinted>2016-04-18T14:41:09Z</cp:lastPrinted>
  <dcterms:created xsi:type="dcterms:W3CDTF">2011-06-16T16:12:36Z</dcterms:created>
  <dcterms:modified xsi:type="dcterms:W3CDTF">2017-10-12T16:50:37Z</dcterms:modified>
</cp:coreProperties>
</file>